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3.jpeg" ContentType="image/jpeg"/>
  <Override PartName="/xl/media/image4.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ENUMERACION DE ALOJAMIENTOS" sheetId="1" state="visible" r:id="rId2"/>
    <sheet name="Datos" sheetId="2" state="hidden" r:id="rId3"/>
    <sheet name="CP" sheetId="3" state="hidden" r:id="rId4"/>
  </sheets>
  <definedNames>
    <definedName function="false" hidden="false" localSheetId="0" name="_xlnm.Print_Area" vbProcedure="false">'ENUMERACION DE ALOJAMIENTOS'!$A$1:$BE$213</definedName>
    <definedName function="false" hidden="false" localSheetId="0" name="_xlnm.Print_Titles" vbProcedure="false">'ENUMERACION DE ALOJAMIENTOS'!$2:$11</definedName>
    <definedName function="false" hidden="false" name="ABANILLA" vbProcedure="false">Datos!$D$2:$D$25</definedName>
    <definedName function="false" hidden="false" name="ABARAN" vbProcedure="false">Datos!$D$26:$D$35</definedName>
    <definedName function="false" hidden="false" name="AGUILAS" vbProcedure="false">Datos!$D$36:$D$71</definedName>
    <definedName function="false" hidden="false" name="ALBUDEITE" vbProcedure="false">Datos!$D$72:$D$73</definedName>
    <definedName function="false" hidden="false" name="ALCANTARILLA" vbProcedure="false">Datos!$D$74:$D$76</definedName>
    <definedName function="false" hidden="false" name="ALEDO" vbProcedure="false">Datos!$D$77:$D$83</definedName>
    <definedName function="false" hidden="false" name="ALGUAZAS" vbProcedure="false">Datos!$D$84:$D$100</definedName>
    <definedName function="false" hidden="false" name="ALHAMA_DE_MURCIA" vbProcedure="false">Datos!$D$101:$D$131</definedName>
    <definedName function="false" hidden="false" name="ARCHENA" vbProcedure="false">Datos!$D$132:$D$134</definedName>
    <definedName function="false" hidden="false" name="BENIEL" vbProcedure="false">Datos!$D$135:$D$140</definedName>
    <definedName function="false" hidden="false" name="BLANCA" vbProcedure="false">Datos!$D$141:$D$149</definedName>
    <definedName function="false" hidden="false" name="BULLAS" vbProcedure="false">Datos!$D$150:$D$159</definedName>
    <definedName function="false" hidden="false" name="CALASPARRA" vbProcedure="false">Datos!$D$160:$D$185</definedName>
    <definedName function="false" hidden="false" name="CAMPOS_DEL_RIO" vbProcedure="false">Datos!$D$186:$D$192</definedName>
    <definedName function="false" hidden="false" name="CARAVACA" vbProcedure="false">Datos!$D$193:$D$212</definedName>
    <definedName function="false" hidden="false" name="CARAVACA_DE_LA_CRUZ" vbProcedure="false">Datos!$D$193:$D$212</definedName>
    <definedName function="false" hidden="false" name="CARTAGENA" vbProcedure="false">Datos!$D$213:$D$362</definedName>
    <definedName function="false" hidden="false" name="CATEGORIA" vbProcedure="false">Datos!$H$2:$H$7</definedName>
    <definedName function="false" hidden="false" name="CEHEGIN" vbProcedure="false">Datos!$D$363:$D$377</definedName>
    <definedName function="false" hidden="false" name="CEUTI" vbProcedure="false">Datos!$D$378:$D$396</definedName>
    <definedName function="false" hidden="false" name="CIEZA" vbProcedure="false">Datos!$D$381:$D$396</definedName>
    <definedName function="false" hidden="false" name="FORTUNA" vbProcedure="false">Datos!$D$397:$D$413</definedName>
    <definedName function="false" hidden="false" name="FUENTE_ALAMO" vbProcedure="false">Datos!$D$414:$D$431</definedName>
    <definedName function="false" hidden="false" name="JUMILLA" vbProcedure="false">Datos!$D$432:$D$446</definedName>
    <definedName function="false" hidden="false" name="LAS_TORRES_DE_COTILLAS" vbProcedure="false">Datos!$D$987:$D$1007</definedName>
    <definedName function="false" hidden="false" name="LA_UNION" vbProcedure="false">Datos!$D$1041:$D$1048</definedName>
    <definedName function="false" hidden="false" name="LIBRILLA" vbProcedure="false">Datos!$D$447:$D$458</definedName>
    <definedName function="false" hidden="false" name="LORCA" vbProcedure="false">Datos!$D$459:$D$628</definedName>
    <definedName function="false" hidden="false" name="LORQUI" vbProcedure="false">Datos!$D$629:$D$632</definedName>
    <definedName function="false" hidden="false" name="LOS_ALCAZARES" vbProcedure="false">Datos!$D$1066:$D$1070</definedName>
    <definedName function="false" hidden="false" name="MAZARRON" vbProcedure="false">Datos!$D$633:$D$648</definedName>
    <definedName function="false" hidden="false" name="MOLINA_DE_SEGURA" vbProcedure="false">Datos!$D$649:$D$664</definedName>
    <definedName function="false" hidden="false" name="MORATALLA" vbProcedure="false">Datos!$D$665:$D$752</definedName>
    <definedName function="false" hidden="false" name="MULA" vbProcedure="false">Datos!$D$753:$D$768</definedName>
    <definedName function="false" hidden="false" name="MUNICIPIOS" vbProcedure="false">Datos!$A$1:$A$47</definedName>
    <definedName function="false" hidden="false" name="MURCIA" vbProcedure="false">Datos!$D$769:$D$905</definedName>
    <definedName function="false" hidden="false" name="OJOS" vbProcedure="false">Datos!$D$906:$D$912</definedName>
    <definedName function="false" hidden="false" name="PEDANIA" vbProcedure="false">Datos!$D$1</definedName>
    <definedName function="false" hidden="false" name="PLIEGO" vbProcedure="false">Datos!$D$913:$D$914</definedName>
    <definedName function="false" hidden="false" name="PUERTO_LUMBRERAS" vbProcedure="false">Datos!$D$915:$D$923</definedName>
    <definedName function="false" hidden="false" name="RICOTE" vbProcedure="false">Datos!$D$924:$D$942</definedName>
    <definedName function="false" hidden="false" name="SANTOMERA" vbProcedure="false">Datos!$D$1061:$D$1065</definedName>
    <definedName function="false" hidden="false" name="SAN_JAVIER" vbProcedure="false">Datos!$D$943:$D$955</definedName>
    <definedName function="false" hidden="false" name="SAN_PEDRO_DEL_PINATAR" vbProcedure="false">Datos!$D$956:$D$974</definedName>
    <definedName function="false" hidden="false" name="TIPO_VIA" vbProcedure="false">Datos!$I$8:$I$79</definedName>
    <definedName function="false" hidden="false" name="TORRE_PACHECO" vbProcedure="false">Datos!$D$975:$D$986</definedName>
    <definedName function="false" hidden="false" name="TOTANA" vbProcedure="false">Datos!$D$1008:$D$1032</definedName>
    <definedName function="false" hidden="false" name="ULEA" vbProcedure="false">Datos!$D$1033:$D$1040</definedName>
    <definedName function="false" hidden="false" name="VIA_CODIGO" vbProcedure="false">Datos!$I$8:$J$79</definedName>
    <definedName function="false" hidden="false" name="VILLANUEVA" vbProcedure="false">Datos!$D$1049:$D$1055</definedName>
    <definedName function="false" hidden="false" name="VILLANUEVA_DEL_RIO_SEGURA" vbProcedure="false">Datos!$D$1049:$D$1055</definedName>
    <definedName function="false" hidden="false" name="YECLA" vbProcedure="false">Datos!$D$1056:$D$1060</definedName>
    <definedName function="false" hidden="false" localSheetId="1" name="ABANILLA" vbProcedure="false">Datos!$D$2:$D$25</definedName>
    <definedName function="false" hidden="false" localSheetId="1" name="ABARAN" vbProcedure="false">Datos!$D$26:$D$35</definedName>
    <definedName function="false" hidden="false" localSheetId="1" name="AGUILAS" vbProcedure="false">Datos!$D$36:$D$71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<sst xmlns="http://schemas.openxmlformats.org/spreadsheetml/2006/main" count="4310" uniqueCount="1997">
  <si>
    <t xml:space="preserve">Revisión nº: 6</t>
  </si>
  <si>
    <t xml:space="preserve">Fecha: Julio/2020</t>
  </si>
  <si>
    <t xml:space="preserve">INCIDENCIAS:</t>
  </si>
  <si>
    <t xml:space="preserve">RELACIÓN DE VIVIENDAS DE USO TURÍSTICO</t>
  </si>
  <si>
    <t xml:space="preserve">Denominación del establecimiento:</t>
  </si>
  <si>
    <t xml:space="preserve">Titular:</t>
  </si>
  <si>
    <t xml:space="preserve">SITUACIÓN</t>
  </si>
  <si>
    <r>
      <rPr>
        <b val="true"/>
        <sz val="11"/>
        <color rgb="FF000000"/>
        <rFont val="Calibri"/>
        <family val="2"/>
        <charset val="1"/>
      </rPr>
      <t xml:space="preserve">Nº vía </t>
    </r>
    <r>
      <rPr>
        <b val="true"/>
        <sz val="7"/>
        <color rgb="FFFF0000"/>
        <rFont val="Calibri"/>
        <family val="2"/>
        <charset val="1"/>
      </rPr>
      <t xml:space="preserve">obligatorio</t>
    </r>
  </si>
  <si>
    <t xml:space="preserve">Bloque</t>
  </si>
  <si>
    <t xml:space="preserve">Portal</t>
  </si>
  <si>
    <t xml:space="preserve">Escalera</t>
  </si>
  <si>
    <r>
      <rPr>
        <b val="true"/>
        <sz val="11"/>
        <color rgb="FF000000"/>
        <rFont val="Calibri"/>
        <family val="2"/>
        <charset val="1"/>
      </rPr>
      <t xml:space="preserve">Nº Piso </t>
    </r>
    <r>
      <rPr>
        <b val="true"/>
        <sz val="7"/>
        <color rgb="FFFF0000"/>
        <rFont val="Calibri"/>
        <family val="2"/>
        <charset val="1"/>
      </rPr>
      <t xml:space="preserve">obligatorio</t>
    </r>
  </si>
  <si>
    <t xml:space="preserve">Puerta</t>
  </si>
  <si>
    <r>
      <rPr>
        <b val="true"/>
        <sz val="11"/>
        <color rgb="FF000000"/>
        <rFont val="Calibri"/>
        <family val="2"/>
        <charset val="1"/>
      </rPr>
      <t xml:space="preserve">Referencia Catastral </t>
    </r>
    <r>
      <rPr>
        <b val="true"/>
        <sz val="7"/>
        <color rgb="FFFF0000"/>
        <rFont val="Calibri"/>
        <family val="2"/>
        <charset val="1"/>
      </rPr>
      <t xml:space="preserve">obligatorio (20 dígitos)</t>
    </r>
  </si>
  <si>
    <r>
      <rPr>
        <b val="true"/>
        <sz val="11"/>
        <color rgb="FF000000"/>
        <rFont val="Calibri"/>
        <family val="2"/>
        <charset val="1"/>
      </rPr>
      <t xml:space="preserve">C.postal </t>
    </r>
    <r>
      <rPr>
        <b val="true"/>
        <sz val="7"/>
        <color rgb="FFFF0000"/>
        <rFont val="Calibri"/>
        <family val="2"/>
        <charset val="1"/>
      </rPr>
      <t xml:space="preserve">obligatorio</t>
    </r>
  </si>
  <si>
    <t xml:space="preserve">TIPOLOGÍA</t>
  </si>
  <si>
    <t xml:space="preserve">Baños</t>
  </si>
  <si>
    <t xml:space="preserve">BAÑO</t>
  </si>
  <si>
    <t xml:space="preserve">suma plz</t>
  </si>
  <si>
    <t xml:space="preserve">x habit</t>
  </si>
  <si>
    <t xml:space="preserve">Dormitorio 1</t>
  </si>
  <si>
    <t xml:space="preserve">Dormitorio 2</t>
  </si>
  <si>
    <t xml:space="preserve">Dormitorio 3</t>
  </si>
  <si>
    <t xml:space="preserve">Dormitorio 4</t>
  </si>
  <si>
    <t xml:space="preserve">Dormitorio 5</t>
  </si>
  <si>
    <t xml:space="preserve">Total plzs habits completa</t>
  </si>
  <si>
    <t xml:space="preserve">Total plzas x habit - residentes</t>
  </si>
  <si>
    <t xml:space="preserve">Salón</t>
  </si>
  <si>
    <t xml:space="preserve">MIN</t>
  </si>
  <si>
    <t xml:space="preserve">APTO</t>
  </si>
  <si>
    <t xml:space="preserve">ESTUD</t>
  </si>
  <si>
    <t xml:space="preserve">limite sup</t>
  </si>
  <si>
    <t xml:space="preserve">Estudio o completa</t>
  </si>
  <si>
    <t xml:space="preserve">X habitaciones</t>
  </si>
  <si>
    <t xml:space="preserve">Plazas en Convertibles permitidas (sofá-cama o similar)</t>
  </si>
  <si>
    <t xml:space="preserve">Número de plazas al tráfico turístico</t>
  </si>
  <si>
    <t xml:space="preserve">Situación por alojamiento ¿Cumple?</t>
  </si>
  <si>
    <r>
      <rPr>
        <b val="true"/>
        <sz val="9"/>
        <color rgb="FF000000"/>
        <rFont val="Calibri"/>
        <family val="2"/>
        <charset val="1"/>
      </rPr>
      <t xml:space="preserve">Tipo Vía</t>
    </r>
    <r>
      <rPr>
        <b val="true"/>
        <sz val="8"/>
        <color rgb="FF000000"/>
        <rFont val="Calibri"/>
        <family val="2"/>
        <charset val="1"/>
      </rPr>
      <t xml:space="preserve"> </t>
    </r>
    <r>
      <rPr>
        <b val="true"/>
        <sz val="8"/>
        <color rgb="FF4F81BD"/>
        <rFont val="Calibri"/>
        <family val="2"/>
        <charset val="1"/>
      </rPr>
      <t xml:space="preserve">seleccionar</t>
    </r>
  </si>
  <si>
    <t xml:space="preserve">muni</t>
  </si>
  <si>
    <r>
      <rPr>
        <b val="true"/>
        <sz val="11"/>
        <color rgb="FF000000"/>
        <rFont val="Calibri"/>
        <family val="2"/>
        <charset val="1"/>
      </rPr>
      <t xml:space="preserve">Dirección </t>
    </r>
    <r>
      <rPr>
        <b val="true"/>
        <sz val="7"/>
        <color rgb="FFFF0000"/>
        <rFont val="Calibri"/>
        <family val="2"/>
        <charset val="1"/>
      </rPr>
      <t xml:space="preserve">obligatorio</t>
    </r>
  </si>
  <si>
    <t xml:space="preserve">peda</t>
  </si>
  <si>
    <r>
      <rPr>
        <b val="true"/>
        <sz val="11"/>
        <color rgb="FF000000"/>
        <rFont val="Calibri"/>
        <family val="2"/>
        <charset val="1"/>
      </rPr>
      <t xml:space="preserve">Municipio </t>
    </r>
    <r>
      <rPr>
        <b val="true"/>
        <sz val="7"/>
        <color rgb="FFFF0000"/>
        <rFont val="Calibri"/>
        <family val="2"/>
        <charset val="1"/>
      </rPr>
      <t xml:space="preserve">obligatorio</t>
    </r>
  </si>
  <si>
    <r>
      <rPr>
        <b val="true"/>
        <sz val="11"/>
        <color rgb="FF000000"/>
        <rFont val="Calibri"/>
        <family val="2"/>
        <charset val="1"/>
      </rPr>
      <t xml:space="preserve">Pedanía </t>
    </r>
    <r>
      <rPr>
        <b val="true"/>
        <sz val="7"/>
        <color rgb="FFFF0000"/>
        <rFont val="Calibri"/>
        <family val="2"/>
        <charset val="1"/>
      </rPr>
      <t xml:space="preserve">obligatorio</t>
    </r>
  </si>
  <si>
    <t xml:space="preserve">Urbanización</t>
  </si>
  <si>
    <t xml:space="preserve">Tipo de alojamiento</t>
  </si>
  <si>
    <r>
      <rPr>
        <b val="true"/>
        <sz val="11"/>
        <color rgb="FF000000"/>
        <rFont val="Calibri"/>
        <family val="2"/>
        <charset val="1"/>
      </rPr>
      <t xml:space="preserve">Tipo alquiler </t>
    </r>
    <r>
      <rPr>
        <b val="true"/>
        <sz val="8"/>
        <color rgb="FF4F81BD"/>
        <rFont val="Calibri"/>
        <family val="2"/>
        <charset val="1"/>
      </rPr>
      <t xml:space="preserve">seleccionar</t>
    </r>
  </si>
  <si>
    <t xml:space="preserve">Personas que residen en la vivienda</t>
  </si>
  <si>
    <t xml:space="preserve">Obligación residentes</t>
  </si>
  <si>
    <t xml:space="preserve">Nº</t>
  </si>
  <si>
    <t xml:space="preserve">CON 1</t>
  </si>
  <si>
    <t xml:space="preserve">CON +</t>
  </si>
  <si>
    <t xml:space="preserve">dormitorios</t>
  </si>
  <si>
    <t xml:space="preserve">restantes</t>
  </si>
  <si>
    <t xml:space="preserve">Tipo</t>
  </si>
  <si>
    <t xml:space="preserve">MÍN</t>
  </si>
  <si>
    <t xml:space="preserve">¿CUMPLE?</t>
  </si>
  <si>
    <t xml:space="preserve">Superficie útil M2</t>
  </si>
  <si>
    <t xml:space="preserve">Superficie M2</t>
  </si>
  <si>
    <t xml:space="preserve">Superficie Mín 10 m2</t>
  </si>
  <si>
    <t xml:space="preserve">SALON</t>
  </si>
  <si>
    <t xml:space="preserve">ESTUDIO</t>
  </si>
  <si>
    <t xml:space="preserve">convertibles</t>
  </si>
  <si>
    <t xml:space="preserve">PLZ CONV</t>
  </si>
  <si>
    <t xml:space="preserve">Tipo Vía </t>
  </si>
  <si>
    <t xml:space="preserve">Pinche aquí para seleccionar Municipio</t>
  </si>
  <si>
    <t xml:space="preserve">Seleccione Tipo</t>
  </si>
  <si>
    <t xml:space="preserve">Seleccione tipo alquiler</t>
  </si>
  <si>
    <t xml:space="preserve">Nº plazas convertibles</t>
  </si>
  <si>
    <t xml:space="preserve">estudios</t>
  </si>
  <si>
    <t xml:space="preserve">viviendas</t>
  </si>
  <si>
    <t xml:space="preserve">Por habitaciones</t>
  </si>
  <si>
    <t xml:space="preserve">total VUT</t>
  </si>
  <si>
    <t xml:space="preserve">¿cumplen superficies?</t>
  </si>
  <si>
    <t xml:space="preserve">adaptados necesarios</t>
  </si>
  <si>
    <t xml:space="preserve">TOTAL DORMITORIOS INDIVIDUALES</t>
  </si>
  <si>
    <t xml:space="preserve">plazas</t>
  </si>
  <si>
    <t xml:space="preserve">TOTAL DORMITORIOS DOBLES</t>
  </si>
  <si>
    <t xml:space="preserve">TOTAL PLAZAS</t>
  </si>
  <si>
    <t xml:space="preserve">Pinche aquí para seleccionar Pedanía</t>
  </si>
  <si>
    <t xml:space="preserve">CATEGORIA</t>
  </si>
  <si>
    <t xml:space="preserve">ABANILLA</t>
  </si>
  <si>
    <t xml:space="preserve">Seleccionar</t>
  </si>
  <si>
    <t xml:space="preserve">ABARAN</t>
  </si>
  <si>
    <t xml:space="preserve">COMPLETA</t>
  </si>
  <si>
    <t xml:space="preserve">SI</t>
  </si>
  <si>
    <t xml:space="preserve">Rellene piso</t>
  </si>
  <si>
    <t xml:space="preserve">AGUILAS</t>
  </si>
  <si>
    <t xml:space="preserve">BALONGA</t>
  </si>
  <si>
    <t xml:space="preserve">POR HABITACIONES</t>
  </si>
  <si>
    <t xml:space="preserve">NO</t>
  </si>
  <si>
    <t xml:space="preserve">ALBUDEITE</t>
  </si>
  <si>
    <t xml:space="preserve">BARINAS</t>
  </si>
  <si>
    <t xml:space="preserve">Ley habitabilidad 44</t>
  </si>
  <si>
    <t xml:space="preserve">ALCANTARILLA</t>
  </si>
  <si>
    <t xml:space="preserve">CAMPULES</t>
  </si>
  <si>
    <t xml:space="preserve">X</t>
  </si>
  <si>
    <t xml:space="preserve">ALEDO</t>
  </si>
  <si>
    <t xml:space="preserve">CAÑADA DE LA LEÑA</t>
  </si>
  <si>
    <t xml:space="preserve">INDIVIDUAL</t>
  </si>
  <si>
    <t xml:space="preserve">ALGUAZAS</t>
  </si>
  <si>
    <t xml:space="preserve">CASA CABRERA</t>
  </si>
  <si>
    <t xml:space="preserve">NO CLASIFICABLE</t>
  </si>
  <si>
    <t xml:space="preserve">XX</t>
  </si>
  <si>
    <t xml:space="preserve">DOBLE</t>
  </si>
  <si>
    <t xml:space="preserve">ALHAMA_DE_MURCIA</t>
  </si>
  <si>
    <t xml:space="preserve">EL ALGARROBO </t>
  </si>
  <si>
    <t xml:space="preserve">ALAMEDA</t>
  </si>
  <si>
    <t xml:space="preserve">AL</t>
  </si>
  <si>
    <t xml:space="preserve">ARCHENA</t>
  </si>
  <si>
    <t xml:space="preserve">EL CANTON </t>
  </si>
  <si>
    <t xml:space="preserve">ALDEA</t>
  </si>
  <si>
    <t xml:space="preserve">AD</t>
  </si>
  <si>
    <t xml:space="preserve">BENIEL</t>
  </si>
  <si>
    <t xml:space="preserve">EL CHICAMO </t>
  </si>
  <si>
    <t xml:space="preserve">VIVIENDA</t>
  </si>
  <si>
    <t xml:space="preserve">AREA</t>
  </si>
  <si>
    <t xml:space="preserve">AR</t>
  </si>
  <si>
    <t xml:space="preserve">BLANCA</t>
  </si>
  <si>
    <t xml:space="preserve">EL COLLADO DE LOS GABRIELES </t>
  </si>
  <si>
    <t xml:space="preserve">ARROYO</t>
  </si>
  <si>
    <t xml:space="preserve">AY</t>
  </si>
  <si>
    <t xml:space="preserve">BULLAS</t>
  </si>
  <si>
    <t xml:space="preserve">EL PARTIDOR </t>
  </si>
  <si>
    <t xml:space="preserve">AUTOVÍA</t>
  </si>
  <si>
    <t xml:space="preserve">AT</t>
  </si>
  <si>
    <t xml:space="preserve">CALASPARRA</t>
  </si>
  <si>
    <t xml:space="preserve">EL TOLLE </t>
  </si>
  <si>
    <t xml:space="preserve">AVENIDA</t>
  </si>
  <si>
    <t xml:space="preserve">AV</t>
  </si>
  <si>
    <t xml:space="preserve">Nº dormitorio titular</t>
  </si>
  <si>
    <t xml:space="preserve">CAMPOS_DEL_RIO</t>
  </si>
  <si>
    <t xml:space="preserve">LA HUERTA </t>
  </si>
  <si>
    <t xml:space="preserve">BAJADA</t>
  </si>
  <si>
    <t xml:space="preserve">BJ</t>
  </si>
  <si>
    <t xml:space="preserve">DORMITORIO 1</t>
  </si>
  <si>
    <t xml:space="preserve">CARAVACA_DE_LA_CRUZ</t>
  </si>
  <si>
    <t xml:space="preserve">LA TIERRA COLORADA </t>
  </si>
  <si>
    <t xml:space="preserve">BARRANCO</t>
  </si>
  <si>
    <t xml:space="preserve">BR</t>
  </si>
  <si>
    <t xml:space="preserve">DORMITORIO 2</t>
  </si>
  <si>
    <t xml:space="preserve">CARTAGENA</t>
  </si>
  <si>
    <t xml:space="preserve">LA UMBRIA </t>
  </si>
  <si>
    <t xml:space="preserve">BARRIO</t>
  </si>
  <si>
    <t xml:space="preserve">BO</t>
  </si>
  <si>
    <t xml:space="preserve">DORMITORIO 3</t>
  </si>
  <si>
    <t xml:space="preserve">CEHEGIN</t>
  </si>
  <si>
    <t xml:space="preserve">LA ZARZA </t>
  </si>
  <si>
    <t xml:space="preserve">BLOQUE</t>
  </si>
  <si>
    <t xml:space="preserve">BL</t>
  </si>
  <si>
    <t xml:space="preserve">DORMITORIO 4</t>
  </si>
  <si>
    <t xml:space="preserve">CEUTI</t>
  </si>
  <si>
    <t xml:space="preserve">LOS BAÑOS </t>
  </si>
  <si>
    <t xml:space="preserve">CALLE</t>
  </si>
  <si>
    <t xml:space="preserve">CL</t>
  </si>
  <si>
    <t xml:space="preserve">DORMITORIO 5</t>
  </si>
  <si>
    <t xml:space="preserve">CIEZA</t>
  </si>
  <si>
    <t xml:space="preserve">LOS CARRILLOS </t>
  </si>
  <si>
    <t xml:space="preserve">CALLEJA</t>
  </si>
  <si>
    <t xml:space="preserve">CJ</t>
  </si>
  <si>
    <t xml:space="preserve">FORTUNA</t>
  </si>
  <si>
    <t xml:space="preserve">MACISVENDA</t>
  </si>
  <si>
    <t xml:space="preserve">CAMINO</t>
  </si>
  <si>
    <t xml:space="preserve">CM</t>
  </si>
  <si>
    <t xml:space="preserve">FUENTE_ALAMO</t>
  </si>
  <si>
    <t xml:space="preserve">MAFRAQUE</t>
  </si>
  <si>
    <t xml:space="preserve">CARRETERA</t>
  </si>
  <si>
    <t xml:space="preserve">CR</t>
  </si>
  <si>
    <t xml:space="preserve">JUMILLA</t>
  </si>
  <si>
    <t xml:space="preserve">MAHOYA</t>
  </si>
  <si>
    <t xml:space="preserve">CASERIO</t>
  </si>
  <si>
    <t xml:space="preserve">CS</t>
  </si>
  <si>
    <t xml:space="preserve">LIBRILLA</t>
  </si>
  <si>
    <t xml:space="preserve">RICABACICA</t>
  </si>
  <si>
    <t xml:space="preserve">CENTRO COMERCIAL</t>
  </si>
  <si>
    <t xml:space="preserve">CC</t>
  </si>
  <si>
    <t xml:space="preserve">LORCA</t>
  </si>
  <si>
    <t xml:space="preserve">SALADO</t>
  </si>
  <si>
    <t xml:space="preserve">CHALE</t>
  </si>
  <si>
    <t xml:space="preserve">CH</t>
  </si>
  <si>
    <t xml:space="preserve">LORQUI</t>
  </si>
  <si>
    <t xml:space="preserve">COLEGIO</t>
  </si>
  <si>
    <t xml:space="preserve">CG</t>
  </si>
  <si>
    <t xml:space="preserve">MAZARRON</t>
  </si>
  <si>
    <t xml:space="preserve">COLONIA</t>
  </si>
  <si>
    <t xml:space="preserve">CO</t>
  </si>
  <si>
    <t xml:space="preserve">MOLINA_DE_SEGURA</t>
  </si>
  <si>
    <t xml:space="preserve">BARRANCO MOLAX</t>
  </si>
  <si>
    <t xml:space="preserve">CONJUNTO</t>
  </si>
  <si>
    <t xml:space="preserve">CN</t>
  </si>
  <si>
    <t xml:space="preserve">MORATALLA</t>
  </si>
  <si>
    <t xml:space="preserve">CASABLANCA</t>
  </si>
  <si>
    <t xml:space="preserve">CUESTA</t>
  </si>
  <si>
    <t xml:space="preserve">CT</t>
  </si>
  <si>
    <t xml:space="preserve">MULA</t>
  </si>
  <si>
    <t xml:space="preserve">CORONA</t>
  </si>
  <si>
    <t xml:space="preserve">DIPUTACION</t>
  </si>
  <si>
    <t xml:space="preserve">DP</t>
  </si>
  <si>
    <t xml:space="preserve">MURCIA</t>
  </si>
  <si>
    <t xml:space="preserve">EL BOQUERON </t>
  </si>
  <si>
    <t xml:space="preserve">EXPLANADA</t>
  </si>
  <si>
    <t xml:space="preserve">EX</t>
  </si>
  <si>
    <t xml:space="preserve">OJOS</t>
  </si>
  <si>
    <t xml:space="preserve">HOYA DEL CAMPO</t>
  </si>
  <si>
    <t xml:space="preserve">EXTRAMUROS</t>
  </si>
  <si>
    <t xml:space="preserve">EM</t>
  </si>
  <si>
    <t xml:space="preserve">PLIEGO</t>
  </si>
  <si>
    <t xml:space="preserve">RAMBLA DE BENITO O CUESTA DE EGEA</t>
  </si>
  <si>
    <t xml:space="preserve">EXTRARRADIO</t>
  </si>
  <si>
    <t xml:space="preserve">ER</t>
  </si>
  <si>
    <t xml:space="preserve">PUERTO_LUMBRERAS</t>
  </si>
  <si>
    <t xml:space="preserve">VERGELES</t>
  </si>
  <si>
    <t xml:space="preserve">FERROCARRIL</t>
  </si>
  <si>
    <t xml:space="preserve">FC</t>
  </si>
  <si>
    <t xml:space="preserve">RICOTE</t>
  </si>
  <si>
    <t xml:space="preserve">VIRGEN DEL ORO</t>
  </si>
  <si>
    <t xml:space="preserve">GLORIETA</t>
  </si>
  <si>
    <t xml:space="preserve">GL</t>
  </si>
  <si>
    <t xml:space="preserve">SAN_JAVIER</t>
  </si>
  <si>
    <t xml:space="preserve">GRAN VIA</t>
  </si>
  <si>
    <t xml:space="preserve">GV</t>
  </si>
  <si>
    <t xml:space="preserve">SAN_PEDRO_DEL_PINATAR</t>
  </si>
  <si>
    <t xml:space="preserve">GRUPO</t>
  </si>
  <si>
    <t xml:space="preserve">GR</t>
  </si>
  <si>
    <t xml:space="preserve">TORRE_PACHECO</t>
  </si>
  <si>
    <t xml:space="preserve">HUERTA</t>
  </si>
  <si>
    <t xml:space="preserve">HT</t>
  </si>
  <si>
    <t xml:space="preserve">LAS_TORRES_DE_COTILLAS</t>
  </si>
  <si>
    <t xml:space="preserve">BARRANCO DE LOS ASENSIOS</t>
  </si>
  <si>
    <t xml:space="preserve">JARDINES</t>
  </si>
  <si>
    <t xml:space="preserve">JR</t>
  </si>
  <si>
    <t xml:space="preserve">TOTANA</t>
  </si>
  <si>
    <t xml:space="preserve">BARRANCO DEL BALADRE</t>
  </si>
  <si>
    <t xml:space="preserve">LADO</t>
  </si>
  <si>
    <t xml:space="preserve">LD</t>
  </si>
  <si>
    <t xml:space="preserve">ULEA</t>
  </si>
  <si>
    <t xml:space="preserve">BARRANCO DEL LOBO</t>
  </si>
  <si>
    <t xml:space="preserve">LUGAR</t>
  </si>
  <si>
    <t xml:space="preserve">LG</t>
  </si>
  <si>
    <t xml:space="preserve">LA_UNION</t>
  </si>
  <si>
    <t xml:space="preserve">BARRANCO DEL TALAYON</t>
  </si>
  <si>
    <t xml:space="preserve">MANZANA</t>
  </si>
  <si>
    <t xml:space="preserve">MZ</t>
  </si>
  <si>
    <t xml:space="preserve">VILLANUEVA_DEL_RIO_SEGURA</t>
  </si>
  <si>
    <t xml:space="preserve">CALABARDINA</t>
  </si>
  <si>
    <t xml:space="preserve">MASIA</t>
  </si>
  <si>
    <t xml:space="preserve">MS</t>
  </si>
  <si>
    <t xml:space="preserve">YECLA</t>
  </si>
  <si>
    <t xml:space="preserve">CALARREONA</t>
  </si>
  <si>
    <t xml:space="preserve">MERCADO</t>
  </si>
  <si>
    <t xml:space="preserve">MC</t>
  </si>
  <si>
    <t xml:space="preserve">SANTOMERA</t>
  </si>
  <si>
    <t xml:space="preserve">CAMPICO DE LOS LIRIAS</t>
  </si>
  <si>
    <t xml:space="preserve">MONTE</t>
  </si>
  <si>
    <t xml:space="preserve">MT</t>
  </si>
  <si>
    <t xml:space="preserve">LOS_ALCAZARES</t>
  </si>
  <si>
    <t xml:space="preserve">CAMPO</t>
  </si>
  <si>
    <t xml:space="preserve">MUELLE</t>
  </si>
  <si>
    <t xml:space="preserve">ML</t>
  </si>
  <si>
    <t xml:space="preserve">S/D</t>
  </si>
  <si>
    <t xml:space="preserve">COCÓN</t>
  </si>
  <si>
    <t xml:space="preserve">MUNICIPIO</t>
  </si>
  <si>
    <t xml:space="preserve">MN</t>
  </si>
  <si>
    <t xml:space="preserve">COPE</t>
  </si>
  <si>
    <t xml:space="preserve">PARAJE</t>
  </si>
  <si>
    <t xml:space="preserve">PE</t>
  </si>
  <si>
    <t xml:space="preserve">CUESTA DE GOS</t>
  </si>
  <si>
    <t xml:space="preserve">PARCELA</t>
  </si>
  <si>
    <t xml:space="preserve">PA</t>
  </si>
  <si>
    <t xml:space="preserve">CUESTA DE LA CABRA</t>
  </si>
  <si>
    <t xml:space="preserve">PARQUE</t>
  </si>
  <si>
    <t xml:space="preserve">PQ</t>
  </si>
  <si>
    <t xml:space="preserve">EL CHARCON </t>
  </si>
  <si>
    <t xml:space="preserve">PARTIDA</t>
  </si>
  <si>
    <t xml:space="preserve">PD</t>
  </si>
  <si>
    <t xml:space="preserve">EL COCÓN </t>
  </si>
  <si>
    <t xml:space="preserve">PASAJE</t>
  </si>
  <si>
    <t xml:space="preserve">PJ</t>
  </si>
  <si>
    <t xml:space="preserve">EL GARROBILLO </t>
  </si>
  <si>
    <t xml:space="preserve">PASEO</t>
  </si>
  <si>
    <t xml:space="preserve">PS</t>
  </si>
  <si>
    <t xml:space="preserve">EL LABRADORCICO </t>
  </si>
  <si>
    <t xml:space="preserve">PLAZA</t>
  </si>
  <si>
    <t xml:space="preserve">PZ</t>
  </si>
  <si>
    <t xml:space="preserve">HACIENDA DEL GITANO</t>
  </si>
  <si>
    <t xml:space="preserve">POBLADO</t>
  </si>
  <si>
    <t xml:space="preserve">PB</t>
  </si>
  <si>
    <t xml:space="preserve">HUERTA DEL ABAD</t>
  </si>
  <si>
    <t xml:space="preserve">POLIGONO</t>
  </si>
  <si>
    <t xml:space="preserve">PG</t>
  </si>
  <si>
    <t xml:space="preserve">LAS CASICAS </t>
  </si>
  <si>
    <t xml:space="preserve">PROLONGACIÓN</t>
  </si>
  <si>
    <t xml:space="preserve">PR</t>
  </si>
  <si>
    <t xml:space="preserve">LAS CRUCETICAS </t>
  </si>
  <si>
    <t xml:space="preserve">PUENTE</t>
  </si>
  <si>
    <t xml:space="preserve">PT</t>
  </si>
  <si>
    <t xml:space="preserve">LAS LOMAS </t>
  </si>
  <si>
    <t xml:space="preserve">PUERTA</t>
  </si>
  <si>
    <t xml:space="preserve">PU</t>
  </si>
  <si>
    <t xml:space="preserve">LAS ZURRADERAS </t>
  </si>
  <si>
    <t xml:space="preserve">PUERTO</t>
  </si>
  <si>
    <t xml:space="preserve">PO</t>
  </si>
  <si>
    <t xml:space="preserve">LOS AREJOS </t>
  </si>
  <si>
    <t xml:space="preserve">QUINTA</t>
  </si>
  <si>
    <t xml:space="preserve">QT</t>
  </si>
  <si>
    <t xml:space="preserve">LOS ESTRECHOS </t>
  </si>
  <si>
    <t xml:space="preserve">RAMAL</t>
  </si>
  <si>
    <t xml:space="preserve">RM</t>
  </si>
  <si>
    <t xml:space="preserve">LOS GALLEGOS </t>
  </si>
  <si>
    <t xml:space="preserve">RAMBLA</t>
  </si>
  <si>
    <t xml:space="preserve">RB</t>
  </si>
  <si>
    <t xml:space="preserve">LOS MAYORALES </t>
  </si>
  <si>
    <t xml:space="preserve">RAMPA</t>
  </si>
  <si>
    <t xml:space="preserve">RP</t>
  </si>
  <si>
    <t xml:space="preserve">LOS MELENCHONES </t>
  </si>
  <si>
    <t xml:space="preserve">RIERA</t>
  </si>
  <si>
    <t xml:space="preserve">RR</t>
  </si>
  <si>
    <t xml:space="preserve">MAJADA DEL MORO</t>
  </si>
  <si>
    <t xml:space="preserve">RINCON</t>
  </si>
  <si>
    <t xml:space="preserve">RC</t>
  </si>
  <si>
    <t xml:space="preserve">MATALENTISCO</t>
  </si>
  <si>
    <t xml:space="preserve">RONDA</t>
  </si>
  <si>
    <t xml:space="preserve">RD</t>
  </si>
  <si>
    <t xml:space="preserve">PEÑARANDA</t>
  </si>
  <si>
    <t xml:space="preserve">RUA</t>
  </si>
  <si>
    <t xml:space="preserve">RU</t>
  </si>
  <si>
    <t xml:space="preserve">RINCON DE LA CASA GRANDE</t>
  </si>
  <si>
    <t xml:space="preserve">SALIDA</t>
  </si>
  <si>
    <t xml:space="preserve">SA</t>
  </si>
  <si>
    <t xml:space="preserve">TEBAR</t>
  </si>
  <si>
    <t xml:space="preserve">SECCION</t>
  </si>
  <si>
    <t xml:space="preserve">SC</t>
  </si>
  <si>
    <t xml:space="preserve">TODOSOL</t>
  </si>
  <si>
    <t xml:space="preserve">SENDA</t>
  </si>
  <si>
    <t xml:space="preserve">SD</t>
  </si>
  <si>
    <t xml:space="preserve">SOLAR</t>
  </si>
  <si>
    <t xml:space="preserve">SL</t>
  </si>
  <si>
    <t xml:space="preserve">SUBIDA</t>
  </si>
  <si>
    <t xml:space="preserve">SB</t>
  </si>
  <si>
    <t xml:space="preserve">TERRENOS</t>
  </si>
  <si>
    <t xml:space="preserve">TN</t>
  </si>
  <si>
    <t xml:space="preserve">TORRENTE</t>
  </si>
  <si>
    <t xml:space="preserve">TO</t>
  </si>
  <si>
    <t xml:space="preserve">CAÑADA HERMOSA</t>
  </si>
  <si>
    <t xml:space="preserve">TRAVESÍA</t>
  </si>
  <si>
    <t xml:space="preserve">TR</t>
  </si>
  <si>
    <t xml:space="preserve">URBANIZACIÓN</t>
  </si>
  <si>
    <t xml:space="preserve">UR</t>
  </si>
  <si>
    <t xml:space="preserve">VIA</t>
  </si>
  <si>
    <t xml:space="preserve">VI</t>
  </si>
  <si>
    <t xml:space="preserve">LAS CANALES </t>
  </si>
  <si>
    <t xml:space="preserve">VIA PUBLICA</t>
  </si>
  <si>
    <t xml:space="preserve">VP</t>
  </si>
  <si>
    <t xml:space="preserve">LOS ALLOZOS </t>
  </si>
  <si>
    <t xml:space="preserve">MONTYSOL DE ESPUÑA</t>
  </si>
  <si>
    <t xml:space="preserve">NONIHAY</t>
  </si>
  <si>
    <t xml:space="preserve">PATALACHE</t>
  </si>
  <si>
    <t xml:space="preserve">BIENVENIDA</t>
  </si>
  <si>
    <t xml:space="preserve">EL COLMENAR </t>
  </si>
  <si>
    <t xml:space="preserve">EL PARAJE </t>
  </si>
  <si>
    <t xml:space="preserve">EL PORTICHUELO </t>
  </si>
  <si>
    <t xml:space="preserve">EL SALADAR </t>
  </si>
  <si>
    <t xml:space="preserve">HOYA Y CABEZO</t>
  </si>
  <si>
    <t xml:space="preserve">LA ESPARRAGUERA </t>
  </si>
  <si>
    <t xml:space="preserve">LAS CAÑADAS </t>
  </si>
  <si>
    <t xml:space="preserve">LAS PULLAS </t>
  </si>
  <si>
    <t xml:space="preserve">LAS YESERAS </t>
  </si>
  <si>
    <t xml:space="preserve">LO CAMPOO </t>
  </si>
  <si>
    <t xml:space="preserve">LOS QUIÑONES </t>
  </si>
  <si>
    <t xml:space="preserve">LOS RODEOS </t>
  </si>
  <si>
    <t xml:space="preserve">SOTO LOS PARDOS</t>
  </si>
  <si>
    <t xml:space="preserve">TORRE LOS FRAILES</t>
  </si>
  <si>
    <t xml:space="preserve">ALHAMA DE MURCIA</t>
  </si>
  <si>
    <t xml:space="preserve">CARMONA</t>
  </si>
  <si>
    <t xml:space="preserve">CASAS DE LOS SORDOS</t>
  </si>
  <si>
    <t xml:space="preserve">EL AZARAQUE </t>
  </si>
  <si>
    <t xml:space="preserve">EL BERRO </t>
  </si>
  <si>
    <t xml:space="preserve">EL CAÑARICO </t>
  </si>
  <si>
    <t xml:space="preserve">EL RAL </t>
  </si>
  <si>
    <t xml:space="preserve">ESPUÑA</t>
  </si>
  <si>
    <t xml:space="preserve">GAÑUELAS</t>
  </si>
  <si>
    <t xml:space="preserve">GEBAS</t>
  </si>
  <si>
    <t xml:space="preserve">INCHOLA</t>
  </si>
  <si>
    <t xml:space="preserve">LA COSTERA </t>
  </si>
  <si>
    <t xml:space="preserve">LA FUENTE DE ALEDO </t>
  </si>
  <si>
    <t xml:space="preserve">LA MOLATA </t>
  </si>
  <si>
    <t xml:space="preserve">LAS BARRACAS </t>
  </si>
  <si>
    <t xml:space="preserve">LAS CASAS DEL ALJIBE </t>
  </si>
  <si>
    <t xml:space="preserve">LAS FLOTAS </t>
  </si>
  <si>
    <t xml:space="preserve">LAS FLOTAS DE BUTRON </t>
  </si>
  <si>
    <t xml:space="preserve">LAS FLOTAS DE CALCETA </t>
  </si>
  <si>
    <t xml:space="preserve">LAS RAMBLILLAS </t>
  </si>
  <si>
    <t xml:space="preserve">LAS VIÑAS </t>
  </si>
  <si>
    <t xml:space="preserve">LOS MUÑOCES </t>
  </si>
  <si>
    <t xml:space="preserve">LOS PAVOS </t>
  </si>
  <si>
    <t xml:space="preserve">LOS VENTORRILLOS </t>
  </si>
  <si>
    <t xml:space="preserve">LOS ZANCARRONES </t>
  </si>
  <si>
    <t xml:space="preserve">MORIANA</t>
  </si>
  <si>
    <t xml:space="preserve">RAMBLILLAS DE ABAJO</t>
  </si>
  <si>
    <t xml:space="preserve">RAMBLILLAS DE ARRIBA</t>
  </si>
  <si>
    <t xml:space="preserve">VENTA DE LOS CARRASCOS</t>
  </si>
  <si>
    <t xml:space="preserve">ALGAIDA</t>
  </si>
  <si>
    <t xml:space="preserve">EL MOJON </t>
  </si>
  <si>
    <t xml:space="preserve">LA BASCA </t>
  </si>
  <si>
    <t xml:space="preserve">RAIGUERO-LA VILLA</t>
  </si>
  <si>
    <t xml:space="preserve">BAYNA</t>
  </si>
  <si>
    <t xml:space="preserve">ALTO PALOMO</t>
  </si>
  <si>
    <t xml:space="preserve">CARRETERA ESTACION</t>
  </si>
  <si>
    <t xml:space="preserve">ESTACION FERREA</t>
  </si>
  <si>
    <t xml:space="preserve">HUERTA DE ARRIBA</t>
  </si>
  <si>
    <t xml:space="preserve">RUNES</t>
  </si>
  <si>
    <t xml:space="preserve">TOLLOS</t>
  </si>
  <si>
    <t xml:space="preserve">CASA DON PEDRO</t>
  </si>
  <si>
    <t xml:space="preserve">EL CABEZO </t>
  </si>
  <si>
    <t xml:space="preserve">EL CARRASCALEJO </t>
  </si>
  <si>
    <t xml:space="preserve">EL LLANO DE BULLAS </t>
  </si>
  <si>
    <t xml:space="preserve">EL PRADO </t>
  </si>
  <si>
    <t xml:space="preserve">FUENTE CARRASCA</t>
  </si>
  <si>
    <t xml:space="preserve">LA COPA </t>
  </si>
  <si>
    <t xml:space="preserve">UCENDA</t>
  </si>
  <si>
    <t xml:space="preserve">BAÑOS DE GILICO</t>
  </si>
  <si>
    <t xml:space="preserve">CORTIJO ALTO</t>
  </si>
  <si>
    <t xml:space="preserve">CORTIJO DE LOS PANES</t>
  </si>
  <si>
    <t xml:space="preserve">CUARTOS DE ROTAS</t>
  </si>
  <si>
    <t xml:space="preserve">EL REOLID </t>
  </si>
  <si>
    <t xml:space="preserve">EL SALTO DE LA VIRGEN </t>
  </si>
  <si>
    <t xml:space="preserve">ESPARRAGAL</t>
  </si>
  <si>
    <t xml:space="preserve">ESTACION DE FERROCARRIL</t>
  </si>
  <si>
    <t xml:space="preserve">HONDONERA</t>
  </si>
  <si>
    <t xml:space="preserve">LA DOCTORA </t>
  </si>
  <si>
    <t xml:space="preserve">LA FINCA </t>
  </si>
  <si>
    <t xml:space="preserve">LA GRANJA </t>
  </si>
  <si>
    <t xml:space="preserve">LA LUZ </t>
  </si>
  <si>
    <t xml:space="preserve">LAS REPOSADERAS </t>
  </si>
  <si>
    <t xml:space="preserve">LAS TORRENTAS </t>
  </si>
  <si>
    <t xml:space="preserve">LOS MADRILES </t>
  </si>
  <si>
    <t xml:space="preserve">LOS MARINES </t>
  </si>
  <si>
    <t xml:space="preserve">LOS MILICIANOS </t>
  </si>
  <si>
    <t xml:space="preserve">MACANEO</t>
  </si>
  <si>
    <t xml:space="preserve">PANTANO DE ALFONSO XIII</t>
  </si>
  <si>
    <t xml:space="preserve">PUENTE DEL RIO SEGURA</t>
  </si>
  <si>
    <t xml:space="preserve">RIO MORATALLA</t>
  </si>
  <si>
    <t xml:space="preserve">RIO QUIPAR</t>
  </si>
  <si>
    <t xml:space="preserve">VALENTIN</t>
  </si>
  <si>
    <t xml:space="preserve">CAMPOS DEL RIO</t>
  </si>
  <si>
    <t xml:space="preserve">MARAON</t>
  </si>
  <si>
    <t xml:space="preserve">RODEO PRIMERO O HUATAZALES</t>
  </si>
  <si>
    <t xml:space="preserve">RODEO SEGUNDO O DE ENMEDIO</t>
  </si>
  <si>
    <t xml:space="preserve">RODEO TERCERO O DE LOS TENDEROS</t>
  </si>
  <si>
    <t xml:space="preserve">CARAVACA DE LA CRUZ</t>
  </si>
  <si>
    <t xml:space="preserve">BARRANDA</t>
  </si>
  <si>
    <t xml:space="preserve">BENABLON</t>
  </si>
  <si>
    <t xml:space="preserve">CAMPO COY</t>
  </si>
  <si>
    <t xml:space="preserve">CANEJA</t>
  </si>
  <si>
    <t xml:space="preserve">ARCHIVEL</t>
  </si>
  <si>
    <t xml:space="preserve">EL HORNICO </t>
  </si>
  <si>
    <t xml:space="preserve">EL MORAL </t>
  </si>
  <si>
    <t xml:space="preserve">LA ALMUDEMA </t>
  </si>
  <si>
    <t xml:space="preserve">LA EL MORALEJO  Y JUNQUERA </t>
  </si>
  <si>
    <t xml:space="preserve">LA ENCARNACION </t>
  </si>
  <si>
    <t xml:space="preserve">LOS PRADOS </t>
  </si>
  <si>
    <t xml:space="preserve">LOS ROYOS </t>
  </si>
  <si>
    <t xml:space="preserve">NAVARES</t>
  </si>
  <si>
    <t xml:space="preserve">PINILLA</t>
  </si>
  <si>
    <t xml:space="preserve">SINGLA</t>
  </si>
  <si>
    <t xml:space="preserve">TARRAGOYA</t>
  </si>
  <si>
    <t xml:space="preserve">TARTAMUDO</t>
  </si>
  <si>
    <t xml:space="preserve">ALGAMECA</t>
  </si>
  <si>
    <t xml:space="preserve">ALUMBRES</t>
  </si>
  <si>
    <t xml:space="preserve">ATAMARIA</t>
  </si>
  <si>
    <t xml:space="preserve">BARRIADA CUATRO SANTOS</t>
  </si>
  <si>
    <t xml:space="preserve">BARRIO DE LA CONCEPCION</t>
  </si>
  <si>
    <t xml:space="preserve">BARRIO DE PERAL</t>
  </si>
  <si>
    <t xml:space="preserve">BEAL</t>
  </si>
  <si>
    <t xml:space="preserve">BORRICEN</t>
  </si>
  <si>
    <t xml:space="preserve">CABO DE PALOS</t>
  </si>
  <si>
    <t xml:space="preserve">CALA REONA</t>
  </si>
  <si>
    <t xml:space="preserve">CAMPILLO DE ADENTRO</t>
  </si>
  <si>
    <t xml:space="preserve">CAMPO NUBLA</t>
  </si>
  <si>
    <t xml:space="preserve">CANTERAS</t>
  </si>
  <si>
    <t xml:space="preserve">ALBUJON</t>
  </si>
  <si>
    <t xml:space="preserve">CASAS DE TALLANTE</t>
  </si>
  <si>
    <t xml:space="preserve">CASAS DEL MOLINO</t>
  </si>
  <si>
    <t xml:space="preserve">COBATICAS</t>
  </si>
  <si>
    <t xml:space="preserve">COLLADO DE TALLANTE</t>
  </si>
  <si>
    <t xml:space="preserve">CUESTA BLANCA DE ABAJO</t>
  </si>
  <si>
    <t xml:space="preserve">CUESTA BLANCA DE ARRIBA</t>
  </si>
  <si>
    <t xml:space="preserve">EL ALGAR </t>
  </si>
  <si>
    <t xml:space="preserve">EL CAÑAR </t>
  </si>
  <si>
    <t xml:space="preserve">EL CARMOLI </t>
  </si>
  <si>
    <t xml:space="preserve">EL ESTRECHO DE SAN GINES </t>
  </si>
  <si>
    <t xml:space="preserve">EL FERRIOL </t>
  </si>
  <si>
    <t xml:space="preserve">EL GORGUEL </t>
  </si>
  <si>
    <t xml:space="preserve">EL HIGUERAL </t>
  </si>
  <si>
    <t xml:space="preserve">EL PALMERO </t>
  </si>
  <si>
    <t xml:space="preserve">EL PLAN </t>
  </si>
  <si>
    <t xml:space="preserve">EL PORCHE </t>
  </si>
  <si>
    <t xml:space="preserve">EL PORTÚS</t>
  </si>
  <si>
    <t xml:space="preserve">EL SABINAR </t>
  </si>
  <si>
    <t xml:space="preserve">ERMITA DE TALLANTE</t>
  </si>
  <si>
    <t xml:space="preserve">ERMITA SANTA BARBARA</t>
  </si>
  <si>
    <t xml:space="preserve">ESCOMBRERAS</t>
  </si>
  <si>
    <t xml:space="preserve">ESPARRAGUERAL</t>
  </si>
  <si>
    <t xml:space="preserve">FUENTE AMARGA</t>
  </si>
  <si>
    <t xml:space="preserve">GALIFA</t>
  </si>
  <si>
    <t xml:space="preserve">HONDON</t>
  </si>
  <si>
    <t xml:space="preserve">ISLA DEL CIERVO</t>
  </si>
  <si>
    <t xml:space="preserve">ISLA DEL SUJETO</t>
  </si>
  <si>
    <t xml:space="preserve">ISLA GROSA</t>
  </si>
  <si>
    <t xml:space="preserve">ISLA PLANA</t>
  </si>
  <si>
    <t xml:space="preserve">ISLA REDONDA (O RONDELLA)</t>
  </si>
  <si>
    <t xml:space="preserve">ISLAS HORMIGAS</t>
  </si>
  <si>
    <t xml:space="preserve">ISLAS MENORES</t>
  </si>
  <si>
    <t xml:space="preserve">LA ALJORRA </t>
  </si>
  <si>
    <t xml:space="preserve">LA APARECIDA </t>
  </si>
  <si>
    <t xml:space="preserve">LA ASOMADA </t>
  </si>
  <si>
    <t xml:space="preserve">LA AZOHIA </t>
  </si>
  <si>
    <t xml:space="preserve">LA BAÑA </t>
  </si>
  <si>
    <t xml:space="preserve">LA CORONA </t>
  </si>
  <si>
    <t xml:space="preserve">LA GUIA </t>
  </si>
  <si>
    <t xml:space="preserve">LA MAGDALENA </t>
  </si>
  <si>
    <t xml:space="preserve">LA MANCHICA </t>
  </si>
  <si>
    <t xml:space="preserve">La Manga del Mar Menor</t>
  </si>
  <si>
    <t xml:space="preserve">LA MINA </t>
  </si>
  <si>
    <t xml:space="preserve">LA PALMA </t>
  </si>
  <si>
    <t xml:space="preserve">LA PIQUETA </t>
  </si>
  <si>
    <t xml:space="preserve">LA PUEBLA </t>
  </si>
  <si>
    <t xml:space="preserve">LA RAMBLA </t>
  </si>
  <si>
    <t xml:space="preserve">LA VEREDA </t>
  </si>
  <si>
    <t xml:space="preserve">LAS CASAS </t>
  </si>
  <si>
    <t xml:space="preserve">LENTISCAR</t>
  </si>
  <si>
    <t xml:space="preserve">LLANO DEL BEAL</t>
  </si>
  <si>
    <t xml:space="preserve">LO BATURNO </t>
  </si>
  <si>
    <t xml:space="preserve">LO CAMPANO </t>
  </si>
  <si>
    <t xml:space="preserve">LO CAMPERO </t>
  </si>
  <si>
    <t xml:space="preserve">LO TACON </t>
  </si>
  <si>
    <t xml:space="preserve">LOS ALAMOS </t>
  </si>
  <si>
    <t xml:space="preserve">LOS ARROYOS </t>
  </si>
  <si>
    <t xml:space="preserve">LOS BALANZAS </t>
  </si>
  <si>
    <t xml:space="preserve">LOS BARBEROS </t>
  </si>
  <si>
    <t xml:space="preserve">LOS BARREROS </t>
  </si>
  <si>
    <t xml:space="preserve">LOS BEATOS </t>
  </si>
  <si>
    <t xml:space="preserve">LOS BELONES </t>
  </si>
  <si>
    <t xml:space="preserve">LOS CAMACHOS </t>
  </si>
  <si>
    <t xml:space="preserve">LOS CAÑAVATES </t>
  </si>
  <si>
    <t xml:space="preserve">LOS CARRASCOSAS </t>
  </si>
  <si>
    <t xml:space="preserve">LOS CARRIONES </t>
  </si>
  <si>
    <t xml:space="preserve">LOS CASTILLEJOS </t>
  </si>
  <si>
    <t xml:space="preserve">LOS CONESAS </t>
  </si>
  <si>
    <t xml:space="preserve">LOS DIAZ </t>
  </si>
  <si>
    <t xml:space="preserve">LOS DOLORES </t>
  </si>
  <si>
    <t xml:space="preserve">LOS ESCABEAS </t>
  </si>
  <si>
    <t xml:space="preserve">LOS FLORES </t>
  </si>
  <si>
    <t xml:space="preserve">LOS FUENTES </t>
  </si>
  <si>
    <t xml:space="preserve">LOS GABATOS </t>
  </si>
  <si>
    <t xml:space="preserve">LOS GALLOS </t>
  </si>
  <si>
    <t xml:space="preserve">LOS GARCIAS </t>
  </si>
  <si>
    <t xml:space="preserve">LOS JORQUERAS </t>
  </si>
  <si>
    <t xml:space="preserve">LOS MATEOS </t>
  </si>
  <si>
    <t xml:space="preserve">LOS MEDICOS </t>
  </si>
  <si>
    <t xml:space="preserve">LOS NAVARROS </t>
  </si>
  <si>
    <t xml:space="preserve">LOS NAVARROS BAJOS </t>
  </si>
  <si>
    <t xml:space="preserve">LOS NICOLASES </t>
  </si>
  <si>
    <t xml:space="preserve">LOS NIETOS </t>
  </si>
  <si>
    <t xml:space="preserve">LOS NIETOS VIEJOS </t>
  </si>
  <si>
    <t xml:space="preserve">LOS PATOJOS </t>
  </si>
  <si>
    <t xml:space="preserve">LOS PEREZ </t>
  </si>
  <si>
    <t xml:space="preserve">LOS PEREZ DE ARRIBA </t>
  </si>
  <si>
    <t xml:space="preserve">LOS PIÑUELAS </t>
  </si>
  <si>
    <t xml:space="preserve">LOS PUCHES </t>
  </si>
  <si>
    <t xml:space="preserve">LOS PUERTOS </t>
  </si>
  <si>
    <t xml:space="preserve">LOS PUERTOS DE SANTA BARBARA </t>
  </si>
  <si>
    <t xml:space="preserve">LOS RIZOS </t>
  </si>
  <si>
    <t xml:space="preserve">LOS ROSES </t>
  </si>
  <si>
    <t xml:space="preserve">LOS ROSIQUES </t>
  </si>
  <si>
    <t xml:space="preserve">LOS RUICES </t>
  </si>
  <si>
    <t xml:space="preserve">LOS SALAZARES </t>
  </si>
  <si>
    <t xml:space="preserve">LOS SANCHEZ </t>
  </si>
  <si>
    <t xml:space="preserve">LOS SEGADOS </t>
  </si>
  <si>
    <t xml:space="preserve">LOS SIMONETES </t>
  </si>
  <si>
    <t xml:space="preserve">LOS URRUTIAS </t>
  </si>
  <si>
    <t xml:space="preserve">LOS VIDALES </t>
  </si>
  <si>
    <t xml:space="preserve">MAR DE CRISTAL</t>
  </si>
  <si>
    <t xml:space="preserve">MEDIA LEGUA</t>
  </si>
  <si>
    <t xml:space="preserve">MIRANDA</t>
  </si>
  <si>
    <t xml:space="preserve">MOLINO DERRIBADO</t>
  </si>
  <si>
    <t xml:space="preserve">MOLINOS MARFAGONES</t>
  </si>
  <si>
    <t xml:space="preserve">PALMA DE ARRIBA</t>
  </si>
  <si>
    <t xml:space="preserve">PEÑAS BLANCAS</t>
  </si>
  <si>
    <t xml:space="preserve">PERIN</t>
  </si>
  <si>
    <t xml:space="preserve">PLAYA HONDA</t>
  </si>
  <si>
    <t xml:space="preserve">POZO ESTRECHO</t>
  </si>
  <si>
    <t xml:space="preserve">POZO LOS PALOS</t>
  </si>
  <si>
    <t xml:space="preserve">PUNTA BRAVA</t>
  </si>
  <si>
    <t xml:space="preserve">RINCON DE SAN GINES</t>
  </si>
  <si>
    <t xml:space="preserve">RINCON DE TALLANTE</t>
  </si>
  <si>
    <t xml:space="preserve">RIO SECO</t>
  </si>
  <si>
    <t xml:space="preserve">SAN ANTONIO ABAD</t>
  </si>
  <si>
    <t xml:space="preserve">SAN FELIX</t>
  </si>
  <si>
    <t xml:space="preserve">SAN GINES DE LA JARA</t>
  </si>
  <si>
    <t xml:space="preserve">SAN ISIDRO</t>
  </si>
  <si>
    <t xml:space="preserve">SANTA ANA</t>
  </si>
  <si>
    <t xml:space="preserve">SANTA LUCIA</t>
  </si>
  <si>
    <t xml:space="preserve">TENTEGORRA</t>
  </si>
  <si>
    <t xml:space="preserve">TORRE CALIN</t>
  </si>
  <si>
    <t xml:space="preserve">TORRECIEGA</t>
  </si>
  <si>
    <t xml:space="preserve">TRAPAJUAR</t>
  </si>
  <si>
    <t xml:space="preserve">VALDELENTISCO</t>
  </si>
  <si>
    <t xml:space="preserve">VENTA DEL SEÑORITO</t>
  </si>
  <si>
    <t xml:space="preserve">VENTORRILLOS</t>
  </si>
  <si>
    <t xml:space="preserve">VISTA ALEGRE</t>
  </si>
  <si>
    <t xml:space="preserve">AGUA SALADA</t>
  </si>
  <si>
    <t xml:space="preserve">BURETE</t>
  </si>
  <si>
    <t xml:space="preserve">CAMPILLO DE LOS JIMENEZ</t>
  </si>
  <si>
    <t xml:space="preserve">CAMPILLO Y SUERTES</t>
  </si>
  <si>
    <t xml:space="preserve">CANARA</t>
  </si>
  <si>
    <t xml:space="preserve">CAÑADA DE CANARA</t>
  </si>
  <si>
    <t xml:space="preserve">CARRASQUILLA</t>
  </si>
  <si>
    <t xml:space="preserve">CHAPARRAL</t>
  </si>
  <si>
    <t xml:space="preserve">ESCOBAR</t>
  </si>
  <si>
    <t xml:space="preserve">GILICO</t>
  </si>
  <si>
    <t xml:space="preserve">RIBAZO</t>
  </si>
  <si>
    <t xml:space="preserve">VALDELPINO</t>
  </si>
  <si>
    <t xml:space="preserve">LOS TORRAOS </t>
  </si>
  <si>
    <t xml:space="preserve">ALMADENES</t>
  </si>
  <si>
    <t xml:space="preserve">ASCOY</t>
  </si>
  <si>
    <t xml:space="preserve">BARRATERA</t>
  </si>
  <si>
    <t xml:space="preserve">BOLVAX</t>
  </si>
  <si>
    <t xml:space="preserve">CANADILLO</t>
  </si>
  <si>
    <t xml:space="preserve">FUENSANTILLA</t>
  </si>
  <si>
    <t xml:space="preserve">GINETE</t>
  </si>
  <si>
    <t xml:space="preserve">HORNO</t>
  </si>
  <si>
    <t xml:space="preserve">LA PARRA </t>
  </si>
  <si>
    <t xml:space="preserve">LA TORRE </t>
  </si>
  <si>
    <t xml:space="preserve">LAS RAMBLAS </t>
  </si>
  <si>
    <t xml:space="preserve">MARIPINAR</t>
  </si>
  <si>
    <t xml:space="preserve">PERDIGUERA</t>
  </si>
  <si>
    <t xml:space="preserve">VEREDILLA</t>
  </si>
  <si>
    <t xml:space="preserve">AJAUQUE</t>
  </si>
  <si>
    <t xml:space="preserve">CAPRES</t>
  </si>
  <si>
    <t xml:space="preserve">FUENTE BLANCA</t>
  </si>
  <si>
    <t xml:space="preserve">HOYAHERMOSA</t>
  </si>
  <si>
    <t xml:space="preserve">LA GARAPACHA </t>
  </si>
  <si>
    <t xml:space="preserve">LA GINETA </t>
  </si>
  <si>
    <t xml:space="preserve">LA MATANZA </t>
  </si>
  <si>
    <t xml:space="preserve">LAS PEÑAS </t>
  </si>
  <si>
    <t xml:space="preserve">PEÑA ZAFRA DE ABAJO</t>
  </si>
  <si>
    <t xml:space="preserve">PEÑA ZAFRA DE ARRIBA</t>
  </si>
  <si>
    <t xml:space="preserve">RAMBLA SALADA</t>
  </si>
  <si>
    <t xml:space="preserve">RAUDA</t>
  </si>
  <si>
    <t xml:space="preserve">BALSAPINTADA</t>
  </si>
  <si>
    <t xml:space="preserve">CAMPILLO DE ABAJO</t>
  </si>
  <si>
    <t xml:space="preserve">CAMPILLO DE ARRIBA</t>
  </si>
  <si>
    <t xml:space="preserve">CANOVAS</t>
  </si>
  <si>
    <t xml:space="preserve">CUEVAS DE REYLLO</t>
  </si>
  <si>
    <t xml:space="preserve">EL ESCOBAR </t>
  </si>
  <si>
    <t xml:space="preserve">EL ESPINAR </t>
  </si>
  <si>
    <t xml:space="preserve">EL ESTRECHO </t>
  </si>
  <si>
    <t xml:space="preserve">FUENTE ALAMO</t>
  </si>
  <si>
    <t xml:space="preserve">FUENTE ALAMO DE MURCIA</t>
  </si>
  <si>
    <t xml:space="preserve">LA LOMA </t>
  </si>
  <si>
    <t xml:space="preserve">LA PINILLA </t>
  </si>
  <si>
    <t xml:space="preserve">LAS PALAS </t>
  </si>
  <si>
    <t xml:space="preserve">LO JORGE </t>
  </si>
  <si>
    <t xml:space="preserve">LOS ALMAGROS </t>
  </si>
  <si>
    <t xml:space="preserve">LOS PAGANES </t>
  </si>
  <si>
    <t xml:space="preserve">LOS VIVANCOS </t>
  </si>
  <si>
    <t xml:space="preserve">PALAS-PINILLA</t>
  </si>
  <si>
    <t xml:space="preserve">CAÑADA DEL TRIGO</t>
  </si>
  <si>
    <t xml:space="preserve">EL CARCHE </t>
  </si>
  <si>
    <t xml:space="preserve">FUENTE DEL PINO</t>
  </si>
  <si>
    <t xml:space="preserve">LA ALBERQUILLA </t>
  </si>
  <si>
    <t xml:space="preserve">LA ALQUERIA </t>
  </si>
  <si>
    <t xml:space="preserve">LA ESTACADA </t>
  </si>
  <si>
    <t xml:space="preserve">LA RAJA </t>
  </si>
  <si>
    <t xml:space="preserve">LAS ENCEBRAS </t>
  </si>
  <si>
    <t xml:space="preserve">ROMAN</t>
  </si>
  <si>
    <t xml:space="preserve">TERMINO DE ARRIBA</t>
  </si>
  <si>
    <t xml:space="preserve">TORRE DEL RICO</t>
  </si>
  <si>
    <t xml:space="preserve">BELEN</t>
  </si>
  <si>
    <t xml:space="preserve">EL ALAMILLO </t>
  </si>
  <si>
    <t xml:space="preserve">LA CASA MOLINA </t>
  </si>
  <si>
    <t xml:space="preserve">LA EGESA </t>
  </si>
  <si>
    <t xml:space="preserve">LAS LENTISCOSAS </t>
  </si>
  <si>
    <t xml:space="preserve">LAS PUJANTAS </t>
  </si>
  <si>
    <t xml:space="preserve">LOS PALACIOS </t>
  </si>
  <si>
    <t xml:space="preserve">LOS VICENTES </t>
  </si>
  <si>
    <t xml:space="preserve">PERANA</t>
  </si>
  <si>
    <t xml:space="preserve">AGUADERAS</t>
  </si>
  <si>
    <t xml:space="preserve">ALCALA</t>
  </si>
  <si>
    <t xml:space="preserve">ALHAGUECES</t>
  </si>
  <si>
    <t xml:space="preserve">ALMENDRICOS</t>
  </si>
  <si>
    <t xml:space="preserve">ALPORCHONES</t>
  </si>
  <si>
    <t xml:space="preserve">ALQUERIAS Y CERMEÑO</t>
  </si>
  <si>
    <t xml:space="preserve">ALTOBORDO</t>
  </si>
  <si>
    <t xml:space="preserve">ALTRITAR</t>
  </si>
  <si>
    <t xml:space="preserve">AMARGUILLO</t>
  </si>
  <si>
    <t xml:space="preserve">APICHE</t>
  </si>
  <si>
    <t xml:space="preserve">ATALAYA Y LAS PLAZAS</t>
  </si>
  <si>
    <t xml:space="preserve">AVILES</t>
  </si>
  <si>
    <t xml:space="preserve">BALDAZOS</t>
  </si>
  <si>
    <t xml:space="preserve">BARRANCO HONDO</t>
  </si>
  <si>
    <t xml:space="preserve">BEJAR</t>
  </si>
  <si>
    <t xml:space="preserve">CALNEGRE Y LOS CURAS</t>
  </si>
  <si>
    <t xml:space="preserve">CAMINO HONDO</t>
  </si>
  <si>
    <t xml:space="preserve">CAMPICO BLANCO</t>
  </si>
  <si>
    <t xml:space="preserve">CAMPILLO</t>
  </si>
  <si>
    <t xml:space="preserve">CAMPO LOPEZ</t>
  </si>
  <si>
    <t xml:space="preserve">CAÑADA HERMOSA Y JOFRE</t>
  </si>
  <si>
    <t xml:space="preserve">CAÑAREJO</t>
  </si>
  <si>
    <t xml:space="preserve">CARDENAS Y PRADICO</t>
  </si>
  <si>
    <t xml:space="preserve">CARRACLACA</t>
  </si>
  <si>
    <t xml:space="preserve">CASA CASTILLO</t>
  </si>
  <si>
    <t xml:space="preserve">CASA CASTILLO Y EL VADO</t>
  </si>
  <si>
    <t xml:space="preserve">CASA DE LAS MONJAS</t>
  </si>
  <si>
    <t xml:space="preserve">CASA DE PANES</t>
  </si>
  <si>
    <t xml:space="preserve">CASA EL AVI</t>
  </si>
  <si>
    <t xml:space="preserve">CASA PALACIO</t>
  </si>
  <si>
    <t xml:space="preserve">CASAS DE MURCIA</t>
  </si>
  <si>
    <t xml:space="preserve">CASAS DE PEÑA</t>
  </si>
  <si>
    <t xml:space="preserve">CASAS DE RUBIO</t>
  </si>
  <si>
    <t xml:space="preserve">CASAS NUEVAS</t>
  </si>
  <si>
    <t xml:space="preserve">CASAS NUEVAS Y DE GALLARDO</t>
  </si>
  <si>
    <t xml:space="preserve">CAZALLA</t>
  </si>
  <si>
    <t xml:space="preserve">CHURRA</t>
  </si>
  <si>
    <t xml:space="preserve">COLLADO DE LIRON</t>
  </si>
  <si>
    <t xml:space="preserve">CORVILLONES</t>
  </si>
  <si>
    <t xml:space="preserve">COY</t>
  </si>
  <si>
    <t xml:space="preserve">CRUZ DE CABAÑI</t>
  </si>
  <si>
    <t xml:space="preserve">CUESTA DE LA ESCARIHUELA</t>
  </si>
  <si>
    <t xml:space="preserve">CUESTA DE MELLADO</t>
  </si>
  <si>
    <t xml:space="preserve">CULEBRINA</t>
  </si>
  <si>
    <t xml:space="preserve">DON GONZALO</t>
  </si>
  <si>
    <t xml:space="preserve">DON JUDAS</t>
  </si>
  <si>
    <t xml:space="preserve">DOÑA INES</t>
  </si>
  <si>
    <t xml:space="preserve">EL AGUILA </t>
  </si>
  <si>
    <t xml:space="preserve">EL ALJIBE  Y LAS BRENCAS DE SICILIA</t>
  </si>
  <si>
    <t xml:space="preserve">EL ALJIBEJO </t>
  </si>
  <si>
    <t xml:space="preserve">EL AVE  Y LOS SIMONES</t>
  </si>
  <si>
    <t xml:space="preserve">EL CABILDO  Y LA CAMPANA</t>
  </si>
  <si>
    <t xml:space="preserve">EL CANTAL </t>
  </si>
  <si>
    <t xml:space="preserve">EL CEMENTERIO </t>
  </si>
  <si>
    <t xml:space="preserve">EL MOLINILLO </t>
  </si>
  <si>
    <t xml:space="preserve">EL RINCON </t>
  </si>
  <si>
    <t xml:space="preserve">EL RINCON  Y EL MINGRANO</t>
  </si>
  <si>
    <t xml:space="preserve">EL RIO </t>
  </si>
  <si>
    <t xml:space="preserve">EL VAINAZO </t>
  </si>
  <si>
    <t xml:space="preserve">ERMITA DE LOS CARRASCOS</t>
  </si>
  <si>
    <t xml:space="preserve">ERMITA DE LOS NAVARROS</t>
  </si>
  <si>
    <t xml:space="preserve">ERMITA DEL RAMONETE</t>
  </si>
  <si>
    <t xml:space="preserve">ESCUCHA</t>
  </si>
  <si>
    <t xml:space="preserve">FELI</t>
  </si>
  <si>
    <t xml:space="preserve">FONTANARES</t>
  </si>
  <si>
    <t xml:space="preserve">FONTANICAS Y SAN ANTON</t>
  </si>
  <si>
    <t xml:space="preserve">FRANCESES Y MANCHONES</t>
  </si>
  <si>
    <t xml:space="preserve">GARROBILLO</t>
  </si>
  <si>
    <t xml:space="preserve">GIRONA, LOS CUZCOS Y EL LLANO</t>
  </si>
  <si>
    <t xml:space="preserve">HENARES</t>
  </si>
  <si>
    <t xml:space="preserve">HINOJAR</t>
  </si>
  <si>
    <t xml:space="preserve">HUMBRIAS</t>
  </si>
  <si>
    <t xml:space="preserve">JARALES</t>
  </si>
  <si>
    <t xml:space="preserve">LA ALCANARA  Y LOS BUCANOS</t>
  </si>
  <si>
    <t xml:space="preserve">LA CANALEJA  Y EL PARDO</t>
  </si>
  <si>
    <t xml:space="preserve">LA CASILLA </t>
  </si>
  <si>
    <t xml:space="preserve">LA CONDOMINA </t>
  </si>
  <si>
    <t xml:space="preserve">LA ESCARIHUELA </t>
  </si>
  <si>
    <t xml:space="preserve">LA FUENSANTA </t>
  </si>
  <si>
    <t xml:space="preserve">LA GALERA  Y LOS JOPOS</t>
  </si>
  <si>
    <t xml:space="preserve">LA HOYA </t>
  </si>
  <si>
    <t xml:space="preserve">LA MERCED </t>
  </si>
  <si>
    <t xml:space="preserve">LA PACA </t>
  </si>
  <si>
    <t xml:space="preserve">LA TEJERA  Y LA ALQUERIA</t>
  </si>
  <si>
    <t xml:space="preserve">LA TORRE  Y EL CHARCO</t>
  </si>
  <si>
    <t xml:space="preserve">LA TOVA </t>
  </si>
  <si>
    <t xml:space="preserve">LAS LIBRILLERAS </t>
  </si>
  <si>
    <t xml:space="preserve">LAS QUIMERAS </t>
  </si>
  <si>
    <t xml:space="preserve">LAS TERRERAS </t>
  </si>
  <si>
    <t xml:space="preserve">LOS ABADES  Y LAS NORIAS</t>
  </si>
  <si>
    <t xml:space="preserve">LOS BERENGUELES </t>
  </si>
  <si>
    <t xml:space="preserve">LOS CAUTIVOS </t>
  </si>
  <si>
    <t xml:space="preserve">LOS CEGARRA </t>
  </si>
  <si>
    <t xml:space="preserve">LOS CHURTALES </t>
  </si>
  <si>
    <t xml:space="preserve">LOS CONVENTOS </t>
  </si>
  <si>
    <t xml:space="preserve">LOS HEREDIAS </t>
  </si>
  <si>
    <t xml:space="preserve">LOS JORDANES  Y ROMERAS</t>
  </si>
  <si>
    <t xml:space="preserve">LOS JUANETES </t>
  </si>
  <si>
    <t xml:space="preserve">LOS RASPAJOS </t>
  </si>
  <si>
    <t xml:space="preserve">LOS SALOBRALES </t>
  </si>
  <si>
    <t xml:space="preserve">LOS TIEMBLOS  Y LAS CAÑADAS</t>
  </si>
  <si>
    <t xml:space="preserve">LUCHENA</t>
  </si>
  <si>
    <t xml:space="preserve">MADROÑERAS Y EL LLANO</t>
  </si>
  <si>
    <t xml:space="preserve">MALVERDE Y LAS CARRASCAS DE SOTO</t>
  </si>
  <si>
    <t xml:space="preserve">MARCHENA</t>
  </si>
  <si>
    <t xml:space="preserve">MEDRANO</t>
  </si>
  <si>
    <t xml:space="preserve">MENDIETA</t>
  </si>
  <si>
    <t xml:space="preserve">MESILLO</t>
  </si>
  <si>
    <t xml:space="preserve">MOLINO DE LA SIERRA</t>
  </si>
  <si>
    <t xml:space="preserve">MORATA</t>
  </si>
  <si>
    <t xml:space="preserve">NOGALTE</t>
  </si>
  <si>
    <t xml:space="preserve">OLMILLOS</t>
  </si>
  <si>
    <t xml:space="preserve">ORILLA Y PIÑERO</t>
  </si>
  <si>
    <t xml:space="preserve">ORTILLO</t>
  </si>
  <si>
    <t xml:space="preserve">PANTANO DE PUENTES</t>
  </si>
  <si>
    <t xml:space="preserve">PANTANO DE VALDEINFIERNO</t>
  </si>
  <si>
    <t xml:space="preserve">PARRILLA</t>
  </si>
  <si>
    <t xml:space="preserve">PELILE Y EL JURADO</t>
  </si>
  <si>
    <t xml:space="preserve">PINA</t>
  </si>
  <si>
    <t xml:space="preserve">PINILLA Y GARROBILLO</t>
  </si>
  <si>
    <t xml:space="preserve">PLANTONES DE MATA</t>
  </si>
  <si>
    <t xml:space="preserve">POZO DE LA HIGUERA</t>
  </si>
  <si>
    <t xml:space="preserve">POZO HIGUERA</t>
  </si>
  <si>
    <t xml:space="preserve">PUENTE BOTERO</t>
  </si>
  <si>
    <t xml:space="preserve">PUENTE DEL PEREGILERO</t>
  </si>
  <si>
    <t xml:space="preserve">PUENTE PASICO</t>
  </si>
  <si>
    <t xml:space="preserve">PUERTO DEL CARRIL</t>
  </si>
  <si>
    <t xml:space="preserve">PUERTO MURIEL</t>
  </si>
  <si>
    <t xml:space="preserve">PULGARA</t>
  </si>
  <si>
    <t xml:space="preserve">PUNTARRON</t>
  </si>
  <si>
    <t xml:space="preserve">PURIAS</t>
  </si>
  <si>
    <t xml:space="preserve">RAMONETE</t>
  </si>
  <si>
    <t xml:space="preserve">REDON Y VENTA DE CEFERINO</t>
  </si>
  <si>
    <t xml:space="preserve">RINCON DE LAS COLES</t>
  </si>
  <si>
    <t xml:space="preserve">RINCON Y LAS RAMBLICAS</t>
  </si>
  <si>
    <t xml:space="preserve">ROCHE</t>
  </si>
  <si>
    <t xml:space="preserve">SALVAREJO Y REVERTE</t>
  </si>
  <si>
    <t xml:space="preserve">SAN JULIAN</t>
  </si>
  <si>
    <t xml:space="preserve">SANTA GERTRUDIS</t>
  </si>
  <si>
    <t xml:space="preserve">SIERRA DE TERCIA</t>
  </si>
  <si>
    <t xml:space="preserve">SOLANA</t>
  </si>
  <si>
    <t xml:space="preserve">TERCIA</t>
  </si>
  <si>
    <t xml:space="preserve">TIATA</t>
  </si>
  <si>
    <t xml:space="preserve">TIRIEZA BAJA</t>
  </si>
  <si>
    <t xml:space="preserve">TIRIEZA Y EL GIGANTE</t>
  </si>
  <si>
    <t xml:space="preserve">TORRALBA</t>
  </si>
  <si>
    <t xml:space="preserve">TORREALVILLA</t>
  </si>
  <si>
    <t xml:space="preserve">TORRECILLA</t>
  </si>
  <si>
    <t xml:space="preserve">TRAVIESA</t>
  </si>
  <si>
    <t xml:space="preserve">TURBINTO</t>
  </si>
  <si>
    <t xml:space="preserve">UGEJAR</t>
  </si>
  <si>
    <t xml:space="preserve">VALDIO</t>
  </si>
  <si>
    <t xml:space="preserve">VENTA DEL CORONEL</t>
  </si>
  <si>
    <t xml:space="preserve">VENTARIQUE</t>
  </si>
  <si>
    <t xml:space="preserve">VILES</t>
  </si>
  <si>
    <t xml:space="preserve">VILLAESPESA</t>
  </si>
  <si>
    <t xml:space="preserve">VILLARREAL</t>
  </si>
  <si>
    <t xml:space="preserve">VIQUEJOS</t>
  </si>
  <si>
    <t xml:space="preserve">XIQUENA</t>
  </si>
  <si>
    <t xml:space="preserve">ZARCILLA DE RAMOS</t>
  </si>
  <si>
    <t xml:space="preserve">ZARZADILLA DE TOTANA</t>
  </si>
  <si>
    <t xml:space="preserve">ZARZALICO</t>
  </si>
  <si>
    <t xml:space="preserve">ZUÑIGA Y LA JUNCOSA</t>
  </si>
  <si>
    <t xml:space="preserve">LA ANCHOSA </t>
  </si>
  <si>
    <t xml:space="preserve">PALACIOS BLANCOS</t>
  </si>
  <si>
    <t xml:space="preserve">ATALAYA</t>
  </si>
  <si>
    <t xml:space="preserve">BALSICAS</t>
  </si>
  <si>
    <t xml:space="preserve">CAÑADAS DEL ROMERO</t>
  </si>
  <si>
    <t xml:space="preserve">GARROBO</t>
  </si>
  <si>
    <t xml:space="preserve">IFRE-CAÑADA DE GALLEGO</t>
  </si>
  <si>
    <t xml:space="preserve">IFRE-PASTRANA</t>
  </si>
  <si>
    <t xml:space="preserve">LEIVA</t>
  </si>
  <si>
    <t xml:space="preserve">MAJADA</t>
  </si>
  <si>
    <t xml:space="preserve">MAZARRÓN</t>
  </si>
  <si>
    <t xml:space="preserve">MINGRANO</t>
  </si>
  <si>
    <t xml:space="preserve">Moreras / Bolnuevo</t>
  </si>
  <si>
    <t xml:space="preserve">PUERTO DE MAZARRÓN</t>
  </si>
  <si>
    <t xml:space="preserve">RINCONES</t>
  </si>
  <si>
    <t xml:space="preserve">SALADILLO</t>
  </si>
  <si>
    <t xml:space="preserve">ALBARDA</t>
  </si>
  <si>
    <t xml:space="preserve">CAMPOTEJAR ALTA</t>
  </si>
  <si>
    <t xml:space="preserve">CAMPOTEJAR BAJA</t>
  </si>
  <si>
    <t xml:space="preserve">COMALA</t>
  </si>
  <si>
    <t xml:space="preserve">EL LLANO </t>
  </si>
  <si>
    <t xml:space="preserve">FENAZAR</t>
  </si>
  <si>
    <t xml:space="preserve">LA ESPADA</t>
  </si>
  <si>
    <t xml:space="preserve">LA HORNERA </t>
  </si>
  <si>
    <t xml:space="preserve">LA HURONA </t>
  </si>
  <si>
    <t xml:space="preserve">LOS VALIENTES </t>
  </si>
  <si>
    <t xml:space="preserve">MOLINA DE SEGURA</t>
  </si>
  <si>
    <t xml:space="preserve">RELLANO</t>
  </si>
  <si>
    <t xml:space="preserve">RIBERA DE MOLINA</t>
  </si>
  <si>
    <t xml:space="preserve">ROMERAL</t>
  </si>
  <si>
    <t xml:space="preserve">TORREALTA</t>
  </si>
  <si>
    <t xml:space="preserve">ARENAL</t>
  </si>
  <si>
    <t xml:space="preserve">ARRAYAN</t>
  </si>
  <si>
    <t xml:space="preserve">ARROYO ALAZOR</t>
  </si>
  <si>
    <t xml:space="preserve">ARROYO BLANCO</t>
  </si>
  <si>
    <t xml:space="preserve">ARROYO TERCERO</t>
  </si>
  <si>
    <t xml:space="preserve">BAJIL</t>
  </si>
  <si>
    <t xml:space="preserve">BENAMOR</t>
  </si>
  <si>
    <t xml:space="preserve">BENIZAR</t>
  </si>
  <si>
    <t xml:space="preserve">CALAR DE LA SANTA</t>
  </si>
  <si>
    <t xml:space="preserve">CAÑADA DE LA CRUZ</t>
  </si>
  <si>
    <t xml:space="preserve">CAPEL</t>
  </si>
  <si>
    <t xml:space="preserve">CASA DE ERAS</t>
  </si>
  <si>
    <t xml:space="preserve">CASA DE LOS GARCIA</t>
  </si>
  <si>
    <t xml:space="preserve">CASA DEL PRADO</t>
  </si>
  <si>
    <t xml:space="preserve">CASA NUEVA</t>
  </si>
  <si>
    <t xml:space="preserve">CASA PUERTO</t>
  </si>
  <si>
    <t xml:space="preserve">CASA REQUENA</t>
  </si>
  <si>
    <t xml:space="preserve">CASAS ALFARO</t>
  </si>
  <si>
    <t xml:space="preserve">CASAS DE ALEDO</t>
  </si>
  <si>
    <t xml:space="preserve">CASAS DE MOYA</t>
  </si>
  <si>
    <t xml:space="preserve">CASAS DEL POBRE</t>
  </si>
  <si>
    <t xml:space="preserve">CASICAS DE SAN JUAN</t>
  </si>
  <si>
    <t xml:space="preserve">CASICAS DEL PORTAL</t>
  </si>
  <si>
    <t xml:space="preserve">CHARAN</t>
  </si>
  <si>
    <t xml:space="preserve">COBATILLAS</t>
  </si>
  <si>
    <t xml:space="preserve">EL ALGAIDON </t>
  </si>
  <si>
    <t xml:space="preserve">EL CAMPANERO </t>
  </si>
  <si>
    <t xml:space="preserve">EL CAMPILLO </t>
  </si>
  <si>
    <t xml:space="preserve">EL CEREZO </t>
  </si>
  <si>
    <t xml:space="preserve">EL CHOPILLO </t>
  </si>
  <si>
    <t xml:space="preserve">EL COBO </t>
  </si>
  <si>
    <t xml:space="preserve">EL MOLINO </t>
  </si>
  <si>
    <t xml:space="preserve">EL MORALEJO </t>
  </si>
  <si>
    <t xml:space="preserve">EL MOSQUITO </t>
  </si>
  <si>
    <t xml:space="preserve">EL ROMERALEJO </t>
  </si>
  <si>
    <t xml:space="preserve">EL VILLAR </t>
  </si>
  <si>
    <t xml:space="preserve">FOTUYA</t>
  </si>
  <si>
    <t xml:space="preserve">FUENTE DE BENIZAR</t>
  </si>
  <si>
    <t xml:space="preserve">GIBARROYA</t>
  </si>
  <si>
    <t xml:space="preserve">HONDARES</t>
  </si>
  <si>
    <t xml:space="preserve">HOYA ALAZOR</t>
  </si>
  <si>
    <t xml:space="preserve">INAZARES</t>
  </si>
  <si>
    <t xml:space="preserve">LA BOQUERA </t>
  </si>
  <si>
    <t xml:space="preserve">LA ENCOMIENDA </t>
  </si>
  <si>
    <t xml:space="preserve">LA LEONA </t>
  </si>
  <si>
    <t xml:space="preserve">LA PAVA </t>
  </si>
  <si>
    <t xml:space="preserve">LA PUERTA </t>
  </si>
  <si>
    <t xml:space="preserve">LA RIBERA </t>
  </si>
  <si>
    <t xml:space="preserve">LA RISCA </t>
  </si>
  <si>
    <t xml:space="preserve">LA TERCIA </t>
  </si>
  <si>
    <t xml:space="preserve">LAS COBATILLAS </t>
  </si>
  <si>
    <t xml:space="preserve">LAS LORIGAS </t>
  </si>
  <si>
    <t xml:space="preserve">LAS MURTAS </t>
  </si>
  <si>
    <t xml:space="preserve">LAS NOGUERAS </t>
  </si>
  <si>
    <t xml:space="preserve">LAS PEDRIZAS </t>
  </si>
  <si>
    <t xml:space="preserve">LOS CANTOS </t>
  </si>
  <si>
    <t xml:space="preserve">LOS CASTILLICOS </t>
  </si>
  <si>
    <t xml:space="preserve">LOS CHARCOS </t>
  </si>
  <si>
    <t xml:space="preserve">LOS GRANADICOS </t>
  </si>
  <si>
    <t xml:space="preserve">LOS ODRES </t>
  </si>
  <si>
    <t xml:space="preserve">MAJARAZAN</t>
  </si>
  <si>
    <t xml:space="preserve">MAZUZA</t>
  </si>
  <si>
    <t xml:space="preserve">MOHARQUE</t>
  </si>
  <si>
    <t xml:space="preserve">ORIHUELO</t>
  </si>
  <si>
    <t xml:space="preserve">OTOS</t>
  </si>
  <si>
    <t xml:space="preserve">PUERTO HONDO</t>
  </si>
  <si>
    <t xml:space="preserve">PUERTO ORTIZ</t>
  </si>
  <si>
    <t xml:space="preserve">RINCON DE LOS HUERTOS</t>
  </si>
  <si>
    <t xml:space="preserve">RINCON DEL SASTRE</t>
  </si>
  <si>
    <t xml:space="preserve">RIO SEGURA</t>
  </si>
  <si>
    <t xml:space="preserve">ROBLE</t>
  </si>
  <si>
    <t xml:space="preserve">ROGATIVA</t>
  </si>
  <si>
    <t xml:space="preserve">SALMERON</t>
  </si>
  <si>
    <t xml:space="preserve">SAN BARTOLOME</t>
  </si>
  <si>
    <t xml:space="preserve">SAN JUAN</t>
  </si>
  <si>
    <t xml:space="preserve">TORRE ARENAS</t>
  </si>
  <si>
    <t xml:space="preserve">TRIANA</t>
  </si>
  <si>
    <t xml:space="preserve">ZAEN DE ABAJO</t>
  </si>
  <si>
    <t xml:space="preserve">ZAEN DE ARRIBA</t>
  </si>
  <si>
    <t xml:space="preserve">ALQUIBLA</t>
  </si>
  <si>
    <t xml:space="preserve">ARDAL</t>
  </si>
  <si>
    <t xml:space="preserve">CAGITAN</t>
  </si>
  <si>
    <t xml:space="preserve">EL NIÑO </t>
  </si>
  <si>
    <t xml:space="preserve">FUENTE LIBRILLA</t>
  </si>
  <si>
    <t xml:space="preserve">HOYA NOGUERA Y CUADRADOS</t>
  </si>
  <si>
    <t xml:space="preserve">LA HERREÑA </t>
  </si>
  <si>
    <t xml:space="preserve">LA PUEBLA DE MULA </t>
  </si>
  <si>
    <t xml:space="preserve">PINAR HERMOSO</t>
  </si>
  <si>
    <t xml:space="preserve">RETAMOSA</t>
  </si>
  <si>
    <t xml:space="preserve">YECHAR</t>
  </si>
  <si>
    <t xml:space="preserve">AGRIDULCE</t>
  </si>
  <si>
    <t xml:space="preserve">ALBERCA DE LAS TORRES</t>
  </si>
  <si>
    <t xml:space="preserve">ALGEZARES</t>
  </si>
  <si>
    <t xml:space="preserve">ALJUCER</t>
  </si>
  <si>
    <t xml:space="preserve">ALQUERIAS</t>
  </si>
  <si>
    <t xml:space="preserve">AZARBE</t>
  </si>
  <si>
    <t xml:space="preserve">BALSICAS DE ARRIBA</t>
  </si>
  <si>
    <t xml:space="preserve">BAÑOS Y MENDIGO</t>
  </si>
  <si>
    <t xml:space="preserve">BARQUEROS</t>
  </si>
  <si>
    <t xml:space="preserve">BARRIO DEL PROGRESO</t>
  </si>
  <si>
    <t xml:space="preserve">BELCHI</t>
  </si>
  <si>
    <t xml:space="preserve">BENIAJAN</t>
  </si>
  <si>
    <t xml:space="preserve">BONETES</t>
  </si>
  <si>
    <t xml:space="preserve">BRIANES</t>
  </si>
  <si>
    <t xml:space="preserve">CABECICO DEL REY</t>
  </si>
  <si>
    <t xml:space="preserve">CABEZO DE LA PLATA</t>
  </si>
  <si>
    <t xml:space="preserve">CABEZO DE TORRES</t>
  </si>
  <si>
    <t xml:space="preserve">CAMPO EREMITORIO DE LA LUZ</t>
  </si>
  <si>
    <t xml:space="preserve">CAÑADAS DE SAN PEDRO</t>
  </si>
  <si>
    <t xml:space="preserve">CARRASCOY/LA MURTA</t>
  </si>
  <si>
    <t xml:space="preserve">CARRIL DE LOS PENCHOS</t>
  </si>
  <si>
    <t xml:space="preserve">CASAS DE CEMENTERIO DE NUESTRO PADRE JESUS</t>
  </si>
  <si>
    <t xml:space="preserve">CASAS DE LA HUERTA DE ERA ALTA</t>
  </si>
  <si>
    <t xml:space="preserve">CASAS DEL CAMINO DE CHURRA</t>
  </si>
  <si>
    <t xml:space="preserve">CASAS DEL CARRIL DE LA IGLESIA</t>
  </si>
  <si>
    <t xml:space="preserve">CORVERA</t>
  </si>
  <si>
    <t xml:space="preserve">EL CARACOLERO </t>
  </si>
  <si>
    <t xml:space="preserve">EL CASTELLAR </t>
  </si>
  <si>
    <t xml:space="preserve">EL PALMAR</t>
  </si>
  <si>
    <t xml:space="preserve">EL PUNTAL </t>
  </si>
  <si>
    <t xml:space="preserve">EL PUNTARRON </t>
  </si>
  <si>
    <t xml:space="preserve">EL RAAL </t>
  </si>
  <si>
    <t xml:space="preserve">EL SALAR </t>
  </si>
  <si>
    <t xml:space="preserve">EL SECANO </t>
  </si>
  <si>
    <t xml:space="preserve">ERA ALTA</t>
  </si>
  <si>
    <t xml:space="preserve">ERMITA DE BELEN</t>
  </si>
  <si>
    <t xml:space="preserve">ERMITA DE BURGOS</t>
  </si>
  <si>
    <t xml:space="preserve">ERMITA DE PATIÑO</t>
  </si>
  <si>
    <t xml:space="preserve">FABRICA DE LA POLVORA</t>
  </si>
  <si>
    <t xml:space="preserve">GARRES Y LAGES</t>
  </si>
  <si>
    <t xml:space="preserve">GEA Y TRUYOLS</t>
  </si>
  <si>
    <t xml:space="preserve">GUADALUPE</t>
  </si>
  <si>
    <t xml:space="preserve">GUADALUPE DE MACIASCOQUE</t>
  </si>
  <si>
    <t xml:space="preserve">HUERTA DE ALQUERIAS</t>
  </si>
  <si>
    <t xml:space="preserve">HUERTA DE LA ALBERCA</t>
  </si>
  <si>
    <t xml:space="preserve">HUERTA DE LLANO DE BRUJAS</t>
  </si>
  <si>
    <t xml:space="preserve">HUERTA DE MONTEAGUDO</t>
  </si>
  <si>
    <t xml:space="preserve">HUERTA DE SAN BENITO</t>
  </si>
  <si>
    <t xml:space="preserve">HUERTA DE SANTA CRUZ</t>
  </si>
  <si>
    <t xml:space="preserve">HUERTA DE SANTO ANGEL</t>
  </si>
  <si>
    <t xml:space="preserve">HUERTA DEL RAAL</t>
  </si>
  <si>
    <t xml:space="preserve">HUERTA DEL RINCON DE SECA</t>
  </si>
  <si>
    <t xml:space="preserve">HUERTA Y CAMPO DE LOS RAMOS</t>
  </si>
  <si>
    <t xml:space="preserve">HUERTA Y CAMPO DEL CABEZO</t>
  </si>
  <si>
    <t xml:space="preserve">JAVALI NUEVO</t>
  </si>
  <si>
    <t xml:space="preserve">JAVALI VIEJO</t>
  </si>
  <si>
    <t xml:space="preserve">JAVALI VIEJO (O EL LUGARICO)</t>
  </si>
  <si>
    <t xml:space="preserve">JERONIMOS Y AVILESES</t>
  </si>
  <si>
    <t xml:space="preserve">JERONIMOS Y AVILESES Y BALSICAS DE ARRIBA</t>
  </si>
  <si>
    <t xml:space="preserve">LA ALBATALIA </t>
  </si>
  <si>
    <t xml:space="preserve">LA ALBERCA </t>
  </si>
  <si>
    <t xml:space="preserve">LA ARBOLEJA </t>
  </si>
  <si>
    <t xml:space="preserve">LA GALAPACHA </t>
  </si>
  <si>
    <t xml:space="preserve">LA HERRERA </t>
  </si>
  <si>
    <t xml:space="preserve">LA ÑORA </t>
  </si>
  <si>
    <t xml:space="preserve">LA RAYA </t>
  </si>
  <si>
    <t xml:space="preserve">LA URDIENCA </t>
  </si>
  <si>
    <t xml:space="preserve">LA VOZ NEGRA </t>
  </si>
  <si>
    <t xml:space="preserve">LAGES</t>
  </si>
  <si>
    <t xml:space="preserve">LLANO DE BRUJAS</t>
  </si>
  <si>
    <t xml:space="preserve">LO GEA </t>
  </si>
  <si>
    <t xml:space="preserve">LO JURADO </t>
  </si>
  <si>
    <t xml:space="preserve">LOBOSILLO</t>
  </si>
  <si>
    <t xml:space="preserve">LOS ALBURQUERQUES </t>
  </si>
  <si>
    <t xml:space="preserve">LOS BASTIDAS </t>
  </si>
  <si>
    <t xml:space="preserve">LOS GARRES </t>
  </si>
  <si>
    <t xml:space="preserve">LOS JERONIMOS </t>
  </si>
  <si>
    <t xml:space="preserve">LOS MARTINEZ DEL PUERTO </t>
  </si>
  <si>
    <t xml:space="preserve">LOS MAURILLOS </t>
  </si>
  <si>
    <t xml:space="preserve">LOS PEDRIÑANES </t>
  </si>
  <si>
    <t xml:space="preserve">LOS POLVORINES </t>
  </si>
  <si>
    <t xml:space="preserve">LOS RAMOS </t>
  </si>
  <si>
    <t xml:space="preserve">LUGAR DE CASILLAS  O ERMITA DE BUENDIA</t>
  </si>
  <si>
    <t xml:space="preserve">MOLINO ALFATEGO</t>
  </si>
  <si>
    <t xml:space="preserve">MOLINO DE LOS CASIANOS</t>
  </si>
  <si>
    <t xml:space="preserve">MOLINO DEL NELVA</t>
  </si>
  <si>
    <t xml:space="preserve">MONTE LISO</t>
  </si>
  <si>
    <t xml:space="preserve">MONTEAGUDO</t>
  </si>
  <si>
    <t xml:space="preserve">NONDUERMAS</t>
  </si>
  <si>
    <t xml:space="preserve">PUEBLA DE SOTO</t>
  </si>
  <si>
    <t xml:space="preserve">PUENTE TOCINOS</t>
  </si>
  <si>
    <t xml:space="preserve">RINCON DE BENISCORNIA</t>
  </si>
  <si>
    <t xml:space="preserve">RINCON DE LOS GARCIAS</t>
  </si>
  <si>
    <t xml:space="preserve">RINCON DE LOS ILLANES</t>
  </si>
  <si>
    <t xml:space="preserve">RINCON DE SECA</t>
  </si>
  <si>
    <t xml:space="preserve">RINCON DEL GALLEGO</t>
  </si>
  <si>
    <t xml:space="preserve">RINCON DEL MERINO</t>
  </si>
  <si>
    <t xml:space="preserve">SAN BENITO</t>
  </si>
  <si>
    <t xml:space="preserve">SAN GINES</t>
  </si>
  <si>
    <t xml:space="preserve">SAN JOSE DE LA MONTAÑA</t>
  </si>
  <si>
    <t xml:space="preserve">SAN JOSE DE LA VEGA</t>
  </si>
  <si>
    <t xml:space="preserve">SAN JOSE OBRERO</t>
  </si>
  <si>
    <t xml:space="preserve">SAN ROQUE</t>
  </si>
  <si>
    <t xml:space="preserve">SANGONERA LA SECA</t>
  </si>
  <si>
    <t xml:space="preserve">SANGONERA LA VERDE O ERMITA NUEVA</t>
  </si>
  <si>
    <t xml:space="preserve">SANTA CRUZ</t>
  </si>
  <si>
    <t xml:space="preserve">SANTIAGO Y ZARAICHE</t>
  </si>
  <si>
    <t xml:space="preserve">SANTO ANGEL</t>
  </si>
  <si>
    <t xml:space="preserve">SANTUARIO DE LA FUENSANTA</t>
  </si>
  <si>
    <t xml:space="preserve">SOTO DE LA HOYA</t>
  </si>
  <si>
    <t xml:space="preserve">SUCINA</t>
  </si>
  <si>
    <t xml:space="preserve">TABALA</t>
  </si>
  <si>
    <t xml:space="preserve">TORRE DE LA MANRESA</t>
  </si>
  <si>
    <t xml:space="preserve">TORRE GUIL</t>
  </si>
  <si>
    <t xml:space="preserve">TORRE MOLINA</t>
  </si>
  <si>
    <t xml:space="preserve">TORRE SALINAS</t>
  </si>
  <si>
    <t xml:space="preserve">TORREAGUERA</t>
  </si>
  <si>
    <t xml:space="preserve">VALLADOLISES</t>
  </si>
  <si>
    <t xml:space="preserve">VALLADOLISES Y LO JURADO</t>
  </si>
  <si>
    <t xml:space="preserve">ZAMBRANA</t>
  </si>
  <si>
    <t xml:space="preserve">ZARANDONA</t>
  </si>
  <si>
    <t xml:space="preserve">ZENETA</t>
  </si>
  <si>
    <t xml:space="preserve">EL ARCO </t>
  </si>
  <si>
    <t xml:space="preserve">EL BARRANCO </t>
  </si>
  <si>
    <t xml:space="preserve">LA ALQUIBLA </t>
  </si>
  <si>
    <t xml:space="preserve">LA CUNA </t>
  </si>
  <si>
    <t xml:space="preserve">CABEZO DE LA JARA</t>
  </si>
  <si>
    <t xml:space="preserve">ERMITA</t>
  </si>
  <si>
    <t xml:space="preserve">ESTACION</t>
  </si>
  <si>
    <t xml:space="preserve">GOÑAR</t>
  </si>
  <si>
    <t xml:space="preserve">PUERTO ADENTRO</t>
  </si>
  <si>
    <t xml:space="preserve">PUERTO LUMBRERAS</t>
  </si>
  <si>
    <t xml:space="preserve">AINAS</t>
  </si>
  <si>
    <t xml:space="preserve">ALCOBA</t>
  </si>
  <si>
    <t xml:space="preserve">ALMARCHA</t>
  </si>
  <si>
    <t xml:space="preserve">AMBROS</t>
  </si>
  <si>
    <t xml:space="preserve">BERRANDINO</t>
  </si>
  <si>
    <t xml:space="preserve">CAÑADA GIL</t>
  </si>
  <si>
    <t xml:space="preserve">COLLADO GIL</t>
  </si>
  <si>
    <t xml:space="preserve">CUESTA ALTA</t>
  </si>
  <si>
    <t xml:space="preserve">FUENTE DEL CIENO</t>
  </si>
  <si>
    <t xml:space="preserve">LA BERMEJA </t>
  </si>
  <si>
    <t xml:space="preserve">LA CUERDA </t>
  </si>
  <si>
    <t xml:space="preserve">LAS VENTANAS </t>
  </si>
  <si>
    <t xml:space="preserve">LICHOR</t>
  </si>
  <si>
    <t xml:space="preserve">PATRUENA</t>
  </si>
  <si>
    <t xml:space="preserve">RAMBLA DE CHARRARA</t>
  </si>
  <si>
    <t xml:space="preserve">VITE</t>
  </si>
  <si>
    <t xml:space="preserve">COLONIA JULIO RUIZ DE ALDA</t>
  </si>
  <si>
    <t xml:space="preserve">EL MIRADOR </t>
  </si>
  <si>
    <t xml:space="preserve">ISLA MAYOR (O DEL BARON)</t>
  </si>
  <si>
    <t xml:space="preserve">ISLA PERDIGUERA</t>
  </si>
  <si>
    <t xml:space="preserve">LA CALAVERA </t>
  </si>
  <si>
    <t xml:space="preserve">LA GRAJUELA </t>
  </si>
  <si>
    <t xml:space="preserve">POZO ALEDO</t>
  </si>
  <si>
    <t xml:space="preserve">RODA</t>
  </si>
  <si>
    <t xml:space="preserve">SAN JAVIER</t>
  </si>
  <si>
    <t xml:space="preserve">SANTIAGO DE LA RIBERA</t>
  </si>
  <si>
    <t xml:space="preserve">TARQUINALES</t>
  </si>
  <si>
    <t xml:space="preserve">EL SALERO </t>
  </si>
  <si>
    <t xml:space="preserve">LAS BEATAS </t>
  </si>
  <si>
    <t xml:space="preserve">LAS ESPERANZAS </t>
  </si>
  <si>
    <t xml:space="preserve">LAS PACHECAS </t>
  </si>
  <si>
    <t xml:space="preserve">LAS SALINAS </t>
  </si>
  <si>
    <t xml:space="preserve">LO PAGAN</t>
  </si>
  <si>
    <t xml:space="preserve">LOMA DE ABAJO</t>
  </si>
  <si>
    <t xml:space="preserve">LOMA DE ARRIBA</t>
  </si>
  <si>
    <t xml:space="preserve">LOS ANTOLINOS </t>
  </si>
  <si>
    <t xml:space="preserve">LOS CUARTEROS </t>
  </si>
  <si>
    <t xml:space="preserve">LOS GOMEZ </t>
  </si>
  <si>
    <t xml:space="preserve">LOS IMBERNONES </t>
  </si>
  <si>
    <t xml:space="preserve">LOS PEÑASCOS </t>
  </si>
  <si>
    <t xml:space="preserve">LOS SAEZ </t>
  </si>
  <si>
    <t xml:space="preserve">LOS TARRAGAS </t>
  </si>
  <si>
    <t xml:space="preserve">LOS VERAS </t>
  </si>
  <si>
    <t xml:space="preserve">SAN PEDRO DEL PINATAR</t>
  </si>
  <si>
    <t xml:space="preserve">DOLORES</t>
  </si>
  <si>
    <t xml:space="preserve">HORTICHUELA</t>
  </si>
  <si>
    <t xml:space="preserve">HOYAMORENA</t>
  </si>
  <si>
    <t xml:space="preserve">JIMENADO</t>
  </si>
  <si>
    <t xml:space="preserve">LOS MEROÑOS </t>
  </si>
  <si>
    <t xml:space="preserve">ROLDAN</t>
  </si>
  <si>
    <t xml:space="preserve">SAN CAYETANO</t>
  </si>
  <si>
    <t xml:space="preserve">SANTA ROSALIA</t>
  </si>
  <si>
    <t xml:space="preserve">TORRE PACHECO</t>
  </si>
  <si>
    <t xml:space="preserve">CAMPO DE ABAJO</t>
  </si>
  <si>
    <t xml:space="preserve">CAMPO DE ARRIBA</t>
  </si>
  <si>
    <t xml:space="preserve">COTILLAS ANTIGUA</t>
  </si>
  <si>
    <t xml:space="preserve">EL COTO </t>
  </si>
  <si>
    <t xml:space="preserve">EL RODEO DE LA ERMITA </t>
  </si>
  <si>
    <t xml:space="preserve">HUERTA DE ABAJO</t>
  </si>
  <si>
    <t xml:space="preserve">LA FLORIDA </t>
  </si>
  <si>
    <t xml:space="preserve">LA MEDIA LEGUA </t>
  </si>
  <si>
    <t xml:space="preserve">LAS PARCELAS </t>
  </si>
  <si>
    <t xml:space="preserve">LAS TORRES DE COTILLAS </t>
  </si>
  <si>
    <t xml:space="preserve">LOS CARAMBAS </t>
  </si>
  <si>
    <t xml:space="preserve">LOS MATIAS </t>
  </si>
  <si>
    <t xml:space="preserve">LOS PULPITES </t>
  </si>
  <si>
    <t xml:space="preserve">LOS ROMEROS </t>
  </si>
  <si>
    <t xml:space="preserve">PAGO TOCINO</t>
  </si>
  <si>
    <t xml:space="preserve">PARQUE DE LAS PALMERAS</t>
  </si>
  <si>
    <t xml:space="preserve">RINCON DE LAS DELICIAS</t>
  </si>
  <si>
    <t xml:space="preserve">LA BARQUILLA </t>
  </si>
  <si>
    <t xml:space="preserve">LA CHARCA </t>
  </si>
  <si>
    <t xml:space="preserve">LA ÑORICA </t>
  </si>
  <si>
    <t xml:space="preserve">LA SIERRA </t>
  </si>
  <si>
    <t xml:space="preserve">LAS QUEBRADAS </t>
  </si>
  <si>
    <t xml:space="preserve">LAS VENTAS </t>
  </si>
  <si>
    <t xml:space="preserve">LEBOR</t>
  </si>
  <si>
    <t xml:space="preserve">LEBOR ALTO</t>
  </si>
  <si>
    <t xml:space="preserve">LEBOR BAJO</t>
  </si>
  <si>
    <t xml:space="preserve">LOS CANTAREROS </t>
  </si>
  <si>
    <t xml:space="preserve">LOS PULIOS </t>
  </si>
  <si>
    <t xml:space="preserve">MORTI</t>
  </si>
  <si>
    <t xml:space="preserve">MORTI ALTO</t>
  </si>
  <si>
    <t xml:space="preserve">MORTI BAJO</t>
  </si>
  <si>
    <t xml:space="preserve">ÑORICA</t>
  </si>
  <si>
    <t xml:space="preserve">PARETON</t>
  </si>
  <si>
    <t xml:space="preserve">RAIGUERO</t>
  </si>
  <si>
    <t xml:space="preserve">RAIGUERO ALTO</t>
  </si>
  <si>
    <t xml:space="preserve">RAIGUERO BAJO</t>
  </si>
  <si>
    <t xml:space="preserve">CUESTA BLANCA</t>
  </si>
  <si>
    <t xml:space="preserve">FICAIRA</t>
  </si>
  <si>
    <t xml:space="preserve">LA ESTACION </t>
  </si>
  <si>
    <t xml:space="preserve">VENTA PUÑALES</t>
  </si>
  <si>
    <t xml:space="preserve">EL LAZARETO </t>
  </si>
  <si>
    <t xml:space="preserve">LA ESPERANZA </t>
  </si>
  <si>
    <t xml:space="preserve">LA UNIÓN</t>
  </si>
  <si>
    <t xml:space="preserve">LAS OLIVERAS </t>
  </si>
  <si>
    <t xml:space="preserve">PORTMAN</t>
  </si>
  <si>
    <t xml:space="preserve">TORREBLANCA</t>
  </si>
  <si>
    <t xml:space="preserve">VILLANUEVA DEL RIO SEGURA</t>
  </si>
  <si>
    <t xml:space="preserve">CAÑADA DE CARTIN</t>
  </si>
  <si>
    <t xml:space="preserve">FUENTE MORRA</t>
  </si>
  <si>
    <t xml:space="preserve">NUESTRA SEÑORA ASUNCION</t>
  </si>
  <si>
    <t xml:space="preserve">AGUA AMARGA</t>
  </si>
  <si>
    <t xml:space="preserve">VIRGEN DEL CARMEN</t>
  </si>
  <si>
    <t xml:space="preserve">CAMPO ABAJO</t>
  </si>
  <si>
    <t xml:space="preserve">CAMPO ARRIBA</t>
  </si>
  <si>
    <t xml:space="preserve">RASPAY</t>
  </si>
  <si>
    <t xml:space="preserve">MATANZAS</t>
  </si>
  <si>
    <t xml:space="preserve">ORILLA DEL AZARBE</t>
  </si>
  <si>
    <t xml:space="preserve">SISCAR</t>
  </si>
  <si>
    <t xml:space="preserve">LAS LOMAS DEL RAME </t>
  </si>
  <si>
    <t xml:space="preserve">LOS ALCÁZARES</t>
  </si>
  <si>
    <t xml:space="preserve">LOS NAREJOS </t>
  </si>
  <si>
    <t xml:space="preserve">PUNTA CALERA</t>
  </si>
  <si>
    <t xml:space="preserve">CP</t>
  </si>
  <si>
    <t xml:space="preserve">POBLACIÓN</t>
  </si>
  <si>
    <t xml:space="preserve">COMUNIDAD AUTÓNOMA</t>
  </si>
  <si>
    <t xml:space="preserve">ZONAS</t>
  </si>
  <si>
    <t xml:space="preserve">Raspay (Yecla)</t>
  </si>
  <si>
    <t xml:space="preserve">Murcia</t>
  </si>
  <si>
    <t xml:space="preserve">ACTOR FERNANDO DIAZ DE MENDOZA@AGUERA@ALBACETE@ALBUDEITEROS@ALEJANDRO SEIQUER@ALFARO@ANDRES BAQUERO@ANGEL GUIRAO@ANTONIO GARRIGOS@ANTONIO PUIG@APOSTOLES@APOSTOLES, Plaza@ARCO DE SANTO DOMINGO@ARQUITECTO CERDAN MARTINEZ@AURORA@AURORA, Plaza@AZUCAQUE@BALSAS@BALSAS, Plaza@BARAUNDILLO@BARRIONUEVO@BASABE@BEATO ANDRES HIBERNON, Plaza@CALDERON DE LA BARCA@CARDENAL BELLUGA, Plaza@CETINA, Plaza@CUBOS, Callejon@DOCTOR JOSE TAPIA SANZ@DOCTOR PEREZ MATEOS@ECHEGARAY@ESCRITOR FERNANDEZ ARDAVIN@ESCULTOR SALZILLO@EULOGIO SORIANO@EUROPA, Plaza@FERNANDEZ ARDAVIN@FERNANDEZ CABALLERO@FONTES, Plaza@FUENSANTA@GONZALEZ ADALID@GRANERO@GRECO (Pares del 2 al 4)@HERNANDEZ AMORES, Plaza@INFANTES@ISIDORO DE LA CIERVA@JABONERIAS@JACOBO DE LAS LEYES@JOSE ANTONIO PONZOA@JOUFRE, Plaza@JULIAN ROMEA, Plaza@MADRE ANTONIA MARIA DE OVIEDO@MANFREDI@MARENGO@MARIN BALDO@MENENDEZ PELAYO, Paseo@MERCED (Impares del 1 al final)  (Pares del 8 al final)@MONTIJO@OLIVER@PELIGROS, Callejon@PERIODISTA JAIME CAMPMANY, Plaza@PINARES@PINTORES MURCIANOS@PLATERIA (Impares del 15 al final)  (Pares del 20 al final)@POETA Y PERIODISTA RAIMUNDO DE LOS REYES@PRIETO@PUERTA NUEVA (Impares del 1 al 27)  (Pares del 2 al 16)@PUERTA NUEVA, Plaza (Impares del 1 al 1)  (Pares del 2 al final)@RADIO MURCIA@RAIMUNDO GONZALEZ FRUTOS, Plaza@RAMBLA@ROCAMORA@SAAVEDRA FAJARDO@SALVADOR RUEDA@SAN ANTONIO (Impares del 1 al final)  (Pares del 2 al final)@SAN CRISTOBAL@SAN JUAN DE DIOS (Impares del 1 al final)  (Pares del 8 al final)@SAN LORENZO@SAN MARTIN DE PORRES@SANCHO@SANTA GERTRUDIS, Plaza@SANTA QUITERIA (Impares del 1 al 11)  (Pares del 2 al 12)@SANTO CRISTO@SELGAS (Impares del 1 al 5)  (Pares del 2 al 8)@SERRANO ALCAZAR@SIERVAS DE JESUS@SOR VALENTINA GARCIA GONZALEZ@TENIENTE FLOMESTA, Avenida (Impares del 1 al 3)  (Pares del 2 al 2)@TRAPERIA@UNIVERSIDAD, Plaza@VARA DEL REY@VILLALEAL</t>
  </si>
  <si>
    <t xml:space="preserve">ACTOR CECILIO PINEDA, Plaza@ACTOR JOSE CRESPO@AGRIMENSORES@ALADREROS@ALAMOS@ALARILLA@ALCALDE JUAN LOPEZ SOMALO (Impares del 1 al final)  (Pares del 2 al 6)@ALMOHAJAR@ALVAREZ QUINTERO@AMBROSIO DE SALAZAR@ANDORRA TERUEL@ANGEL (Impares del 1 al final)  (Pares del 2 al final)@AUROROS@BELEN@BIBLIOFILO PEREZ GOMEZ@CABALLERO@CAMACHOS, Plaza@CANALEJAS, Avenida@CAPUCHINOS@CAPUCHINOS, Alameda@CARAVACA, Callejon@CARMEN@CARTAGENA@CIUDAD DE ALMERIA, Avenida (Impares del 1 al 15)  (Pares del 2 al 20)@CLEMENTES@COLON, Alameda@CONDE DEL CAMPILLO@CONDE, Callejon@CORBALAN@CORREGIDOR@CUARTEL DE ARTILLERIA@DIAZ, Callejon@DIEGO HERNANDEZ@ELIAS ROS@ESCRITOR FERNANDEZ DELGADO@ESCULTOR JUAN GONZALEZ MORENO, Paseo@ESCULTOR NICOLAS DE BUSSI@ESPARTERO@FLORIDABLANCA@FORMALIDAD@FOTOGRAFO VERDU, Paseo@FUNDADORA SANTA MARIA JOSEFA, Plaza@GALDO@GONZALEZ CEBRIAN@GONZALEZ CONDE, Plaza@GOYA@GRACIA@GRAN VIA DEL CARMEN@HORNO@HORTELANOS@HUERTO CAPUCHINOS@INDUSTRIA@INDUSTRIA, Plaza@INGENIERO JUAN DE LA CIERVA, Plaza@JAZMIN@JOSE CASTAÑO@JUAN ANTONIO HERNANDEZ DEL AGUILA@JUAN ANTONIO PEREA, Avenida@JUMILLA@LEON, Callejon@LLANOS@MADRE ELISEA OLIVER MOLINA@MARIA GUERRERO@MARQUES DE CORVERA, Paseo@MARQUES DE ORDOÑO@MATADERO@MATADERO VIEJO@MATEOS@MERCEDES@MIGUEL SERVET@MOLINOS@MOZART@NICARAGUA@OVALO@OVALO, Plaza@PAJA, Plaza@PALMERAS, Carril@PARRANDA, LA@PASCUAL ABELLAN@PASTORA@PEREJIL, Callejon@PETRA@PINTOR GOMEZ CANO@PINTOR JOSE MARIA PARRAGA, Plaza@PINTOR MARIANO BALLESTER, Plaza@PINTOR PEDRO FLORES (Impares del 1 al 13)  (Pares del 2 al 12)@PINTOR PEDRO FLORES, Plaza@PRINCESA@PROCLAMACION@REGALICIAR@RICARDO GIL@RIO SEGURA, Avenida@ROSAL@RUIZ HIDALGO@SAN FERNANDO@SAN FRANCISCO@SAN MAGIN@SAN MARCOS@SANTA JOAQUINA DE VEDRUNA@SANTA URSULA@SANTANDER@SANTAREN@SEIQUER, Callejon@SOGUEADORES@TORRE DE ROMO (Impares del 1 al 35)  (Pares del 2 al 36)@VOLUNTARIOS, Plaza@ZARANDONA, Plaza</t>
  </si>
  <si>
    <t xml:space="preserve">AMBERES@AMORES, Plaza@ANGEL ROMERO ELORRIAGA@ANIMAS@ANTONETE GALVEZ, Avenida (Pares del 2 al 6)@ANTONIO FAYREN LUMERAS@ANTONIO TORRECILLAS@ARCO DE SAN JUAN@ARCOS@ARTESANOS@CANDELARIA, DE LA, Plaza@CANOVAS DEL CASTILLO@CAPITAN BALACA@CASTILLEJO@CEBALLOS@CEBALLOS, Plaza@CEUTA (Pares del 2 al final)@CIGARRAL@COMUNEROS@CRISTO DEL RESCATE, Plaza@CRUZ ROJA, Plaza@DARIO DE VALCARCEL@DOCTOR FLEMING@DOCTOR RAMON SANCHEZ-PARRA@ENRIQUE AYUSO MIRO@ESCOPETEROS@ESCRITOR ALCALA YAÑEZ@ESTRELLA@FAMA, Avenida (Impares del 1 al 11)  (Pares del 2 al 10)@FEDERICO SERVET, Plaza@FELIPE MARIN FUENTES@FRANCISCO MARTINEZ GARCIA@GARAY, Paseo@GARAY, Ronda@GENERAL MARGALLO@GENERAL SAN MARTIN@GENERAL YAGUE@GLORIA@HERRADURA@INTENDENTE JORGE PALACIOS, Avenida@ISABEL LA CATOLICA@JERONIMO YAÑEZ DE ALCALA@JOAQUIN BAGUENA@JOAQUIN COSTA@JOSE ASENSIO MIRO@JOSE CANOVAS PUJANTE@JOSE MALUQUER Y SALVADOR@JOSE PEREZ MIRALLES@JOSE SANCHEZ POZUELO@JOSELITO@JOVELLANOS@LUCAS MALLADA@LUGO@LUIS FONTES PAGAN@LUISA ALEDO@MADRID@MARIANO PADILLA@MARIANO VERGARA@MESEGUERES@MIGUEL GALLEGO ALCARAZ@MORA@MORTERO@MOTA DEL RIO@OBISPO FRUTOS@ORENSE@PACO@PALMERAS, Plaza@PARROCO PEDRO MARTINEZ CONESA@PEDRO SANCHEZ BARBA@PERIODISTA NICOLAS ORTEGA PAGAN@PINTOR VILLACIS@POETA RAMIREZ PAGAN@PRIMERO DE MAYO, Avenida (Pares del 32 al final)@PUERTA DE ORIHUELA (Impares del 1 al 17)  (Pares del 2 al 6)@RAMON GALLUD@RICARDO ZAMORA@RIO THADER@RODRIGO DE TRIANA@SAN BLAS, Plaza@SAN CARLOS@SAN JOSE (Impares del 1 al final)  (Pares del 2 al final)@SAN JUAN DE DIOS (Pares del 2 al 6)@SAN JUAN, Plaza@SAN LEANDRO@SANTA EULALIA, Plaza@SANTA QUITERIA (Impares del 13 al final)  (Pares del 14 al final)@SANTA ROSALIA@SANTOMERA@SANTOÑA, Plaza (Impares del 1 al 1)@SARDOY@SARDOY, Plaza@SELGAS (Impares del 7 al final)  (Pares del 10 al final)@SEMOLA@SIMON GARCIA@SOLEDAD@TAHONA@TARRAGONA@TENIENTE CHAMORRO@TENIENTE FLOMESTA, Avenida (Impares del 5 al final)  (Pares del 4 al final)@TENIENTE PEREZ REDONDO@TONELERO@TORERO ORTEGA CANO, Plaza@TORRETA@TRINIDAD@TRIUNFO@VALENCIA@VICTORIO@VIEJO DEL CEMENTERIO, Camino@ZARAGOZA</t>
  </si>
  <si>
    <t xml:space="preserve">ADUANA@ALCALDE GASPAR DE LA PEÑA@ALFANDE@ALMENARA@ALMUDI@ANGUSTIAS@ARCO DE VERONICAS@ARENAL, DEL@ARZOBISPO SIMON LOPEZ@BAÑOS@BOCIO@CARNICEROS@CEFERINO@CONDE DE ROCHE@CONDE DEL VALLE DE SAN JUAN@CORTES@CRISTO DEL PERDON@DESAMPARADOS, Callejon@DOCTOR JOSE LOPEZ ALEMAN@DON ANTONIO SANCHEZ MAURANDI@ENTIERRO DE LA SARDINA@ERICAS@ESCULTOR FRANCISCO SALZILLO, Gran via (Impares del 1 al 17)  (Pares del 2 al 24)@ESPAÑA, Glorieta@FEDERICO BALART@FLORES, Plaza@FRENERIA@FRUTOS BAEZA@GAVACHA@GRAN PEZ@GRAN VIA, Avenida (Impares del 1 al 19)  (Pares del 2 al 26)@JARA CARRILLO@JIMENEZ DE BAEZA@JOSE ESTEVE MORA, Plaza@JOSE MARIA BAUTISTA HERNANDEZ, Plaza@JUAN DE LA CIERVA@JULIAN CALVO@LAREDO, Callejon@MADRE DE DIOS@MAESTRA DELIA BOSQUE@MAESTRO SALVADOR ORTIZ@MAHONESAS@MALECON, Paseo (Impares del 1 al 35)  (Pares del 2 al 8)@MANRESA@MARQUESA@MARTINEZ TORNEL, Plaza@MULETA, Callejon@ORGANISTAS@PASCUAL@PEDRO DE LA FLOR@PEDRO POU, Plaza@PILAR@PINTOR SOBEJANO@PLANO DE SAN FRANCISCO@PLATERIA (Impares del 1 al 13)  (Pares del 2 al 18)@POLO DE MEDINA@POSADA SANTA CATALINA@POZO@PUXMARINA@PUXMARINA, Plaza@RIQUELME (Impares del 1 al 3)  (Pares del 2 al 6)@SAGASTA (Impares del 1 al 19)  (Pares del 2 al 16)@SAN ANTOLIN, Plaza@SAN BARTOLOME@SAN BARTOLOME, Plaza@SAN JOAQUIN@SAN JULIAN, Plaza@SAN LUIS GONZAGA (Impares del 1 al 7)  (Pares del 2 al 12)@SAN PATRICIO@SAN PEDRO@SAN PEDRO, Plaza@SANCHEZ MADRIGAL@SANDOVAL, Plaza@SANTA CATALINA@SANTA CATALINA, Plaza@SANTA ISABEL (Impares del 1 al final)  (Pares del 2 al final)@SANTA ISABEL, Plaza@SANTA LUCIA@SOCIEDAD@SOL@SOTO, Carril@TOMAS MAESTRE@TURRONEROS@VERONICAS@VIDRIEROS@VINADER@ZABALBURU, Pasaje@ZARANDONA</t>
  </si>
  <si>
    <t xml:space="preserve">ACISCLO DIAZ@AGUSTINAS@AGUSTINAS, Plaza@AISTOR@ALFAREROS@ALMENAS@ALMUDENA@ANTONIO SEGADO DEL OLMO@ARGILICO@ARRIXACA@AYLLON@BAEZA@BARITONO MARCOS REDONDO@BENDAME@BOLOS@BRUJERA@BURRUEZO@BURRUEZO, Callejon@CASANOVA@CUESTA DE LA MAGDALENA@DOCTOR JESUS QUESADA SANZ@ENTREJARDINES@ESCULTOR FRANCISCO SALZILLO, Gran via (Impares del 19 al final)  (Pares del 26 al final)@ESCULTOR JOSE SANCHEZ LOZANO@FUENSANTA, Plaza (Impares del 1 al 0)@GARCIA ALIX@GOMEZ CORTINA@GRAN VIA, Avenida (Impares del 21 al final)  (Pares del 28 al final)@HIDALGO@HUERFANOS@HUERTAS@HUERTO GAMBIN@HUERTO POMARES@JERONIMO DE RODA@JOSE GARCIA MARTINEZ@LEBREL@LORENZO PAUSA@LUIS BRAILLE@MADRE ESPERANZA@MAESTRO ALONSO@MANGA, LA@MARE NOSTRUM@MARIANO GIRADA@MARIANO MONTESINOS@MAYOR, Plaza@MORERA@MUÑOZ DE LA PEÑA@NAVARRA@NUEVAS TECNOLOGIAS@OLMA, Callejon@PALOMARICO@PASOS DE SANTIAGO@PICOS DE EUROPA@PIO TEJERA@PORTILLO SAN ANTONIO@RIQUELME (Impares del 5 al final)  (Pares del 8 al final)@RUIPEREZ@SACRISTIA SAN MIGUEL@SAGASTA (Impares del 21 al final)  (Pares del 18 al final)@SAN AGUSTIN, Plaza@SAN ANDRES@SAN BENITO@SAN GINES@SAN GINES, Plaza@SAN LUIS GONZAGA (Impares del 9 al final)  (Pares del 14 al final)@SAN MIGUEL@SAN NICOLAS@SAN NICOLAS, Plaza@SANTA CECILIA@SANTA TERESA@SEGURA@SERRANO@SIERRA CARBONERA@SIERRA DE GREDOS@SIERRA DE LA PILA@SIERRA MORENA@SIERRA NEVADA@TORO@TORRES@YESQUEROS, Plaza</t>
  </si>
  <si>
    <t xml:space="preserve">ACEQUIA ALJADA (PUENTE TOCINOS)@ACEQUIA DE BENETUCER (PUENTE TOCINOS), Carril@AGUADOR (PUENTE TOCINOS)@ALARCON (PUENTE TOCINOS)@ALBERCOQUES (PUENTE TOCINOS), Carril@ALEGRIA (PUENTE TOCINOS)@AMERICA (PUENTE TOCINOS), Plaza@AMISTAD (PUENTE TOCINOS), Carril@ANGEL LAORDEN CARRILLO (PUENTE TOCINOS)@ANTONETE GALVEZ, Avenida (Impares del 1 al final)  (Pares del 8 al final)@ANTONIO ABELLAN ABELLAN@ANTONIO MACHADO (PUENTE TOCINOS)@ARBITRO EDUARDO VIDAL TORRES (PUENTE TOCINOS), Plaza@AROCAS (PUENTE TOCINOS), Carril@ARTESANOS DE BELEN (PUENTE TOCINOS), Plaza@ATALAYAS@ATLETA ANTONIO PEÑALVER (PUENTE TOCINOS)@AZAHAR (PUENTE TOCINOS)@BAEZA (PUENTE TOCINOS), Carril@BALTASARES (PUENTE TOCINOS), Carril@BARBA (PUENTE TOCINOS), Carretera@BELANDO (PUENTE TOCINOS)@BELANDO (PUENTE TOCINOS), Callejon@BERNABELES (PUENTE TOCINOS), Carril@BLOQUES HORTICOLA DEL SEGURA@BRAZAL DEL MOLINO (PUENTE TOCINOS)@CABREROS (PUENTE TOCINOS), Carril@CALI JOSEFA FERNANDEZ ROMERO@CAMACHES (PUENTE TOCINOS), Carril@CANOS, Carril@CAPITAN (PUENTE TOCINOS), Vereda@CARMEN BARBA (PUENTE TOCINOS)@CASTELLON@CATALANAS (PUENTE TOCINOS), Carril@CEUTA (Impares del 1 al final)@CITRICA (PUENTE TOCINOS)@CIUDAD REAL@CONCEJAL HERMENEGILDO LUMERAS DE CASTRO@CONCORDIA (PUENTE TOCINOS)@CONDOMINA, Carril@CONESAS (PUENTE TOCINOS), Carril@CORDOBA@CORDOBA@CORREOS (PUENTE TOCINOS)@CUATRO ESTACIONES (PUENTE TOCINOS)@CUEVA (PUENTE TOCINOS), Vereda@DELICIAS (PUENTE TOCINOS)@DERECHOS HUMANOS@DOCTOR BARRAQUER (PUENTE TOCINOS)@DOCTOR MARAÑON (PUENTE TOCINOS)@ENMEDIO (PUENTE TOCINOS), Camino@ERMITA DE LOS REMEDIOS (PUENTE TOCINOS)@ERMITA VIEJA (PUENTE TOCINOS)@ESPERANZA (PUENTE TOCINOS)@FAMA, Avenida (Impares del 19 al final)  (Pares del 54 al final)@FAMA, Avenida (Impares del 13 al 17)  (Pares del 12 al 52)@FEDERICO GARCIA LORCA (PUENTE TOCINOS)@FERMIN (PUENTE TOCINOS), Carril@FERMINES (PUENTE TOCINOS), Camino@FILOMENA (PUENTE TOCINOS), Carril@FRANCISCA BELANDO (PUENTE TOCINOS)@FRANCISCO PAREDES (PUENTE TOCINOS)@FRUTOS MORENO (PUENTE TOCINOS)@FUENSANTA (PUENTE TOCINOS)@GALLEGOS@GLORIA (PUENTE TOCINOS)@GOMEZ (PUENTE TOCINOS), Carril@GOYA (PUENTE TOCINOS)@GRANJA (PUENTE TOCINOS), Carril@GRECO (Impares del 1 al final)  (Pares del 6 al final)@HERMENEGILDO LUMERAS DE CASTRO@HERREROS (PUENTE TOCINOS)@HUELVA@HUESCA@INFANTA CRISTINA (PUENTE TOCINOS)@JARA CARRILLO (PUENTE TOCINOS)@JARDIN ALJADA (PUENTE TOCINOS)@JARDIN DE LOS GERANIOS (PUENTE TOCINOS)@JAZMIN (PUENTE TOCINOS)@JESUS MONTOYA (PUENTE TOCINOS)@JOSE SELGAS (PUENTE TOCINOS)@JUAN MOLINA OLIVERO (PUENTE TOCINOS), Plaza@JUAN RAMON JIMENEZ (PUENTE TOCINOS)@JUANA JUGAN (PUENTE TOCINOS), Avenida@JUANA JUGAN, Avenida@LIBERTAD (PUENTE TOCINOS)@LOPE DE VEGA (PUENTE TOCINOS)@LUCIOS (PUENTE TOCINOS)@MAESTRO JAVIER PAULINO TORRES@MAIQUEZ (PUENTE TOCINOS), Carril@MALAGA@MALAGA (PUENTE TOCINOS)@MALANDRAS (PUENTE TOCINOS)@MANRESA (PUENTE TOCINOS), Carril@MARIANETE (PUENTE TOCINOS), Carril@MARIANO ROJAS (PUENTE TOCINOS), Avenida@MARINES (PUENTE TOCINOS), Carril@MARIO VARGAS LLOSA (PUENTE TOCINOS)@MAYOR (PUENTE TOCINOS)@MELILLA@MELLADO (PUENTE TOCINOS)@MIGUEL ANGEL BLANCO (PUENTE TOCINOS), Plaza@MIGUEL DE CERVANTES (PUENTE TOCINOS)@MIGUEL INDURAIN (PUENTE TOCINOS), Avenida@MIGUEL SERVET (PUENTE TOCINOS)@MIMOSAS (PUENTE TOCINOS)@MOLINAS (PUENTE TOCINOS), Carril@MORENOS (PUENTE TOCINOS), Carril@MORERAS (PUENTE TOCINOS)@MORUNOS (PUENTE TOCINOS), Callejon@MOSAICO (PUENTE TOCINOS)@NAVARROS (PUENTE TOCINOS), Carril@NICOLAS (PUENTE TOCINOS)@NUESTRA SEÑORA DE LA PAZ@OLIVO (PUENTE TOCINOS)@ORILLA DEL RIO (PUENTE TOCINOS), Camino@PABLO VI@PABLOS (PUENTE TOCINOS), Carril@PACORROS (PUENTE TOCINOS), Carril@PALMERAS, DE LAS (PUENTE TOCINOS)@PASCUAL ABELLAN (PUENTE TOCINOS), Carril@PAZ, DE LA, Plaza@PELUFAS (PUENTE TOCINOS), Carril@PERCHAOS (PUENTE TOCINOS), Carril@PEREZ (PUENTE TOCINOS), Carril@PINA (PUENTE TOCINOS)@PINO (PUENTE TOCINOS), Carril@PINTOR JOSE COLL SOTOMAYOR (PUENTE TOCINOS)@PINTOR JOSE MARIA PARRAGA (PUENTE TOCINOS)@PINTOR PABLO PICASSO (PUENTE TOCINOS)@PINTOR PEDRO FLORES (PUENTE TOCINOS)@POETA AGUSTIN GARCIA (PUENTE TOCINOS)@POETA MIGUEL HERNANDEZ (PUENTE TOCINOS)@POETA VICENTE MEDINA (PUENTE TOCINOS)@POLICIA ANGEL GARCIA (PUENTE TOCINOS)@POLIGONO PAZ@PORTADA (PUENTE TOCINOS)@PRESBITERO FRANCISCO ESLAVA (PUENTE TOCINOS)@PRIMERO DE MAYO, Avenida (Impares del 1 al final)  (Pares del 2 al final)@PRINCIPE DE ASTURIAS (PUENTE TOCINOS)@PUENTE TOCINOS@PUERTA DE ORIHUELA (Impares del 19 al final)  (Pares del 8 al final)@PURISISMA (PUENTE TOCINOS)@QUILES (PUENTE TOCINOS), Carril@QUINTOS (PUENTE TOCINOS), Carril@RECTOR JOSE LOUSTAU, Avenida@REGION MURCIANA, DE LA (PUENTE TOCINOS), Plaza@REINA SOFIA (PUENTE TOCINOS), Plaza@RIO EBRO@RIO MULA@RIO MUNDO@RIO MUNDO (PUENTE TOCINOS)@RIO TAJO@RODENAS (PUENTE TOCINOS), Carril@ROSALES (PUENTE TOCINOS), Carril@ROSALIA DE CASTRO (PUENTE TOCINOS)@ROSARIO (PUENTE TOCINOS)@SAAVEDRA FAJARDO (PUENTE TOCINOS)@SALAMANCA, Plaza@SALZILLO (PUENTE TOCINOS)@SAN ANTONIO (PUENTE TOCINOS)@SAN FELIX@SAN FRANCISCO (PUENTE TOCINOS)@SAN ISIDRO (PUENTE TOCINOS)@SAN JOSE (PUENTE TOCINOS)@SAN JUAN (PUENTE TOCINOS)@SAN NICOLAS (PUENTE TOCINOS)@SANTA RITA@SANTOÑA, Plaza (Impares del 3 al final)  (Pares del 2 al final)@SEDA (PUENTE TOCINOS)@SENDA ALTA (PUENTE TOCINOS), Carril@SEVERO OCHOA (PUENTE TOCINOS)@SIERRA ESPUÑA (PUENTE TOCINOS)@SOL (PUENTE TOCINOS)@SOLER (PUENTE TOCINOS)@SOLIS (PUENTE TOCINOS), Vereda@TAIBILLA (PUENTE TOCINOS)@TERUEL@TOMAS Y VALIENTE (PUENTE TOCINOS), Plaza@TORRE (PUENTE TOCINOS), Carretera@TORREAGUERO (PUENTE TOCINOS), Carril@TOVAR (PUENTE TOCINOS)@TUDMIR (PUENTE TOCINOS)@VALLE DE LEYVA (PUENTE TOCINOS)@VELASCO (PUENTE TOCINOS)@VICENTE BAEZA (PUENTE TOCINOS)@VICENTES (PUENTE TOCINOS), Camino@VICENTES (PUENTE TOCINOS), Carril@VICTORIA (PUENTE TOCINOS)@VIEJO DE CASILLAS (PUENTE TOCINOS), Camino@VILLENA (PUENTE TOCINOS)@VIRGEN DE LA SOLEDAD (PUENTE TOCINOS)@VIRGEN DEL ROCIO (PUENTE TOCINOS)@VIRGEN, DE LA (PUENTE TOCINOS), Plaza@ZAGALES (PUENTE TOCINOS)@ZAMBUDIOS (PUENTE TOCINOS), Carril@ZARAGOZA (PUENTE TOCINOS)@PUENTE TOCINOS (VER CALLEJERO MURCIA)</t>
  </si>
  <si>
    <t xml:space="preserve">ABANILLA@ABARAN@ABENARABI (Impares del 1 al final)@ACEROS (CASILLAS), Carril@ACROPOLIS (CASILLAS)@ACROPOLIS (SANTIAGO Y ZARAICHE)@ACTOR ISIDORO MAIQUEZ@ACUARIO (CASILLAS)@AGUSTIN ARAGON (ZARANDONA)@AGUSTINAS (ZARANDONA)@ALARCONES (SANTIAGO Y ZARICHE), Carril@ALARCONES (ZARANDONA), Carril@ALBA (CASILLAS)@ALCALDE CLEMENTE GARCIA (CASILLAS)@ALICANTE, Carretera@ALMIRANTE CERVERA@ALMIRANTE CHURRUCA@ALMIRANTE FAJARDO DE GUEVARA, Paseo@ALMIRANTE GRAVINA@ALMIRANTE LOAYSA, Avenida@ALMIRANTE MALASPINA@ALONSO DE OJEDA@AMERICA (CASILLAS)@ANGELES (CASILLAS)@ANTONIO DE ULLOA@ANTONIO DORAL@ANTONIO FERNANDEZ ROS (ZARANDONA)@ANTONIO LOPEZ@ARAGONES (CASILLAS), Carril@ARCIPRESTE EMILIO GARCIA NAVARRO (ZARANDONA)@ARGOLIDA@ARQUITECTO EMILIO PIÑERO@ARQUITECTO JAIME BORT@ARQUITECTO JUAN JOSE BELMONTE@ARQUITECTO LORENZO ALONSO@ARQUITECTO PEDRO MONTE@ARQUITECTOS FRANCISCO Y JACOBO CLEMENCIN@ATOCHEROS (CASILLAS)@AURORA (ZARANDONA)@AZABACHE@AZARBE CAMPUZANO ALTO (ZARANDONA), Carretera@AZARBE DEL PAPEL@AZUCENAS (SANTIAGO Y ZARAICHE)@BANDO DE LA HUERTA (ZARANDONA)@BASILIO (CASILLAS), Carril@BENITOS (CASILLAS)@BENITOS (ZARANDONA), Carril@BERMUDEZ (ZARANDONA)@BLANCA (PUENTE TOCINOS)@BLASETES (ZARANDONA), Carril@BOQUERAS, LAS (ZARANDONA)@BOTONES (SANTIAGO Y ZARAICHE), Carril@BULGUEROS (ZARANDONA), Carril@CABEZO TORRES (ZARANDONA), Carretera@CABO GUARDIA CIVIL PEDRO MORENO (SANTIAGO Y ZARAICHE)@CALESAS (ZARANDONA), Carril@CAMPRANIZ (ZARANDONA), Carril@CAMPUSINO (CASILLAS), Carril@CANOVAS (CASILLAS), Carril@CAPITAN (CASILLAS), Vereda@CARLOS PIORNOS@CARMEN CONDE (ZARANDONA)@CARMONA (CASILLAS)@CASAS NUEVAS (ZARANDONA)@CASCALES (CASILLAS), Carril@CASILLAS DE CORIA (CASILLAS), Avenida@CASTELICHE@CATEDRATICO IGNACIO MARTIN ROBLES@CAYETANOS (ZARANDONA), Carril@CEHEGIN (PUENTE TOCINOS)@CEÑA (CASILLAS), Carril@CEREZOS (ZARANDONA)@CERVANTES (ZARANDONA)@CEUTI (PUENTE TOCINOS)@CHARETES (SANTIAGO Y ZARAICHE)@CHARLOT (ZARANDONA), Carril@CHOPO@CHURRA, Carretera@CIENTIFICO GABRIEL CISCAR, Paseo@CIEZA@CLARAS (ZARANDONA), Carril@CLAVELES (SANTIAGO Y ZARAICHE)@COLON (CASILLAS)@COMEDIANTE SANCHEZ MONSERRATE (SANTIAGO Y ZARAICHE)@CONDES DE BARCELONA@CONDESTABLE LOPEZ DAVALOS@CONSTITUCION (SANTIAGO Y ZARAICHE), Plaza@CORREGIDOR PUEYO@CORREGIDOR VICENTE CANO ALTARES@COSMOGRAFO DIEGO PEREZ@CRONISTA DIEGO RODRIGUEZ ALMELA@CRUZ (CASILLAS)@CUATRO CAMINOS (ZARANDONA)@DELFOS@DEPURADORA (ZARANDONA), Carril@DIAMANTE@DIEGO CARMONA ARAGON (ZARANDONA)@DOCTOR ALONSO DE ESPEJO@DOCTOR FLEMING (ZARANDONA)@DON JUAN DE BORBON (SANTIAGO Y ZARAICHE), Avenida@DON JUAN DE BORBON, Avenida@DUNAS (CASILLAS)@ERMITA (ZARANDONA)@ERMITA DE BUENDIA (CASILLAS)@ERMITA DE ESPIN (CASILLAS)@ERMITA DE PUCHE (SANTIAGO Y ZARAICHE), Carril@ESCUELAS (CASILLAS)@ESCULEAS (ZARANDONA)@ESCULTOR FRANCISCO SALZILLO (ZARANDONA)@ESPERANZA (SANTIAGO Y ZARAICHE)@EUGENIOS (ZARANDONA), Carril@EUROPA (CASILLAS)@EUROPA, Avenida@FEDERICO FERRER MUÑOZ (SANTIAGO Y ZARAICHE)@FEDERICO GARCIA LORCA (CASILLAS)@FELIPE (SANTIAGO Y ZARAICHE)@FELIX ESTEBAN GUERRERO (SANTIAGO Y ZARAICHE)@FELIX RODRIGUEZ DE LA FUENTE (ZARANDONA)@FERMIN (ZARANDONA)@FERMINES (SANTIAGO Y ZARAICHE), Carril@FERNANDEZ MARTINEZ BRAVO@FLORES (CASILLAS)@FRAGATA@FRANCISCO ALACID (ZARANDONA)@FRANCISCO FERNANDEZ (ZARANDONA)@FRANCISCO GALERA DEL CERRO (ZARANDONA)@FRANCISCO GUILLEN (ZARANDONA)@FUENSANTA (CASILLAS)@GALVEZ@GLORIA (CASILLAS)@GOLETA (SANTIAGO Y ZARAICHE)@GONZALEZ (CASILLAS), Carril@GOYA (ZARANDONA)@GREGORIO CONESA GALINDO (ZARANDONA)@GUERREROS (SANTIAGO Y ZARAICHE)@HERMANOS MARTINEZ (CASILLAS)@HERREROS (ZARANDONA)@HORNO (SANTIAGO Y ZARAICHE)@HUERTOS, LOS (CASILLAS)@IGLESIA (CASILLAS), Plaza@IGLESIA (SANTIAGO Y ZARAICHE), Carril@INDUSTRIA (CASILLAS)@INDUSTRIA (ZARANDONA)@INFANTA CRISTINA@INFANTA ELENA@INGENIERO BRYANT@INGENIERO JOSE ALEGRIA (ZARANDONA), Avenida@INGENIERO MELCHOR DE LUZON@INGENIERO SEBASTIAN FERINGAN, Paseo@INIESTAS (SANTIAGO Y ZARAICHE)@INMACULADA (SANTIAGO Y ZARAICHE)@INTENDENTE PATIÑO@ISAAC PERAL (ZARANDONA)@ISLA CRISTINA (PUENTE TOCINOS)@JARDIN DE LOS GERANIOS (ZARANDONA)@JARDINERIA, DE LA, Carril@JEROMOS (SANTIAGO Y ZARAICHE), Carril@JESUS HERNANDEZ (ZARANDONA)@JIMENEZ (ALABATALIA), Camino@JORGE GUILLEN@JORGE JUAN@JOSE ACERO (CASILLAS)@JOSE COLAS Y MARIANO FELIPE (ZARANDONA), Carril@JOSE MARIA PEMAN@JOSE MUÑOZ (ZARANDONA)@JUAN ALARCON BORJA (ZARANDONA)@JUAN CARLOS I, Avenida (Pares del 26 al final)@JUAN DE LA COSA@JUAN FELIX (ZARANDONA)@JUAN GARCIA ABELLAN@JUAN MADRONA (ZARANDONA)@JUAN VALVERDE (ZARANDONA)@JUANELES (SANTIAGO Y ZARAICHE), Carril@LECHAS (ZARANDONA), Carril@LEVANTE (CASILLAS)@LIBERALES (ZARANDONA)@LIBERTAD (CASILLAS), Avenida@LIBERTAD (SANTIAGO Y ZARAICHE)@LITERATO ANDRES DE CLARAMONTE@LIZAN (CASILLAS)@LUCAS (CASILLAS), Carril@LUISABEL (SANTIAGO Y ZARAICHE)@MAESTRA NACIONAL MARIA MAROTO@MAESTRA NACIONAL MARUJA MADRIGAL (ZARANDONA)@MAESTRA NACIONAL VICENTA BELENGUER@MAESTRO FERNANDO MARTINEZ BRAVO (ZARANDONA)@MAESTRO JOSE MARTINEZ MAIQUEZ (ZARANDONA)@MALANDRAS (CASILLAS), Carril@MANOLOS (ZARANDONA), Carril@MANUEL CARRILLO (ZARANDONA)@MAR ADRIATICO@MAR BALTICO@MAR DEL CARIBE@MAR DEL CORAL@MAR DEL NORTE@MAR EGEO@MARIA ZAMBRANO@MARIANO RUIZ FUNES@MARIANO TOVAR (ZARANDONA)@MARIANO ZAPATA (ZARANDONA)@MARINA ESPAÑOLA, DE LA, Avenida@MARINERO JUAN VIZCAINO@MARINERO LUIS DE TORRES, Paseo@MARQUES DE LA ENSENADA@MARQUES DE LOS VELEZ, Avenida (Impares del 37 al final)  (Pares del 38 al final)@MARTINEZ (SANTIAGO Y ZARAICHE)@MARTIRES (SANTIAGO Y ZARAICHE), Avenida@MAYOR (CASILLAS)@MAYORAJOS (ZARANDONA)@MELEROS (ZARANDONA), Carril@MIGUEL DE CERVANTES (CASILLAS)@MIGUEL DE UNAMUNO (CASILLAS)@MIGUEL HERNANDEZ (ZARANDONA)@MINISTRO DIEGO CLEMENCIN@MIRAFLORES (ZARANDONA)@MOLINA DE SEGURA@MOLINO DE NELVA (PUENTE TOCINOS), Carril@MOLINO DEL BATAN (ZARANDONA), Carril@MONTEAGUDO (CASILLAS), Avenida@MONTEAGUDO, DE, Camino viejo@MORALES (ZARANDONA), Carril@MORERA (CASILLAS)@MORGA (SANTIAGO Y ZARAICHE)@MORUNOS (SANTIAGO Y ZARAICHE)@MUÑOCES (CASILLAS), Carril@MURCIA (CASILLAS), Avenida@MUSICO ANTONIO RODRIGUEZ DE HITA@NANOS (SANTIAGO Y ZARAICHE), Carril@NARCISOS (ZARANDONA)@NAVEGANTE JUAN FERNANDEZ@NAVEGANTE MACIAS DEL POYO@NELVA (PUENTE TOCINOS), Senda@NELVA (PUENTE TOCINOS), Travesia@NOGUERAS (SANTIAGO Y ZARAICHE), Carril@NORTE (CASILLAS)@NUESTRA SEÑORA DE ATOCHA, Avenida@NUESTRA SEÑORA DE LA FUENSANTA (ZARANDONA)@NUESTRA SEÑORA DE LOURDES, Plaza@NUEVE DE NOVIEMBRE (CASILLAS)@OASIS (CASILLAS)@OBISPO FRANCISCO LANDEIRA@OBISPO FRAY ANTONIO TREJO@OBISPO RUBEN DE CELIS@OBISPO SANCHO D'AVILA@OLIMPIA (SANTIAGO Y ZARAICHE)@OLMOS (ZARANDONA), Camino@ORILLA DEL AZARBE (ZARANDONA)@ORQUIDEAS (SANTIAGO Y ZARAICHE)@ORTIGOSA (ZARANDONA)@ORTINES (SANTIAGO Y ZARAICHE), Carril@PACO VIDAL (CASILLAS)@PALADEAS (ZARANDONA)@PALMERAL (SANTIAGO Y ZARAICHE), Carril@PALMERAS (ZARANDONA), Carril@PANOCHISTA ANTONIO PIÑERO GONZALEZ@PANTANO DE TALAVE@PANTANO DEL CENAJO@PARPALLOTA (SANTIAGO Y ZARAICHE), Carril@PARRA (ZARANDONA), Callejon@PARROCO JOSE MARIA BELANDO (SANTIAGO Y ZARAICHE)@PARROCO PEDRO LOZANO (ZARANDONA)@PASCUALES (SANTIAGO Y ZARAICHE), Carril@PATRICIOS (CASILLAS)@PAULOS (CASILLAS)@PAZ (SANTIAGO Y ZARAICHE)@PAZ (ZARANDONA)@PEÑA ESPERFOLLO (ZARANDONA)@PEQUEÑIN (SANTIAGO Y ZARAICHE), Carril@PERDIZ, LA (ZARANDONA)@PEREZ (CASILLAS), Carril@PERIODISTA ANTONIO HERRERO@PERIODISTA ENCARNA SANCHEZ@PERLA@PICASSO (CASILLAS)@PICAZO, Senda@PILAR (SANTIAGO Y ZARAICHE)@PINO (CASILLAS)@PINTOR INOCENCIO MEDINA VERA, Plaza@PINTOR PEDRO ORRENTE@PINTOR SALVADOR DALI@PINTOR VELAZQUEZ (ZARANDONA)@POCEROS (CASILLAS), Carril@POETA VICENTE MEDINA@POETA VICENTE MEDINA (ZARANDONA)@PONIENTE (SANTIAGO Y ZARAICHE)@PONTEL, EL@PORTADA (ZARANDONA)@POZO DE LA MARQUESA@PRESBITERO FRANCISCO IBAÑEZ RUIZ (SANTIAGO Y ZARAICHE)@PRIMERO DE MAYO (ZARANDONA)@PRINCIPE DE ASTURIAS (SANTIAGO Y ZARAICHE), Avenida@PUENTE ALTO (SANTIAGO Y ZARAICHE), Carril@PUENTE DE LA MULETA (ZARANDONA)@PUENTE TOCINOS (CASILLAS), Avenida@PURISIMA (SANTIAGO Y ZARAICHE)@QUINTO CENTENARIO (ZARANDONA)@RAMON MENARGUEZ (ZARANDONA)@ RAMON TUREGANO PLATERO (ZARANDONA)@REINA DOÑA VIOLANTE@REINA SOFIA@REYES CATOLICOS (CASILLAS)@RIO ARLANZA (ZARANDONA)@RIOS (ZARANDONA)@ROBLES, Carril@ROCIO (SANTIAGO Y ZARAICHE)@ROCIO, EL, Avenida@RODENAS (CASILLAS), Carril@ROJO DE LA CANAL (SANTIAGO Y ZARAICHE), Carril@ROMERO (CASILLAS), Carril@ROSAGROS (ZARANDONA)@ROSAL (ZARANDONA)@ROSALES (CASILLAS)@ROSARIO (CASILLAS)@ROSARIO (SANTIAGO Y ZARAICHE)@ROSENDOS, Carril@RUBI@RUIPEREZ (ZARANDONA), Carril@RUIPEREZ, Carril@SALAZAR (ZARANDONA)@SALVADOR MARTINEZ MOYA (CASILLAS)@SALVADORES@SALZILLO (CASILLAS)@SAN ANTONIO (CASILLAS)@SAN CRISTOBAL (SANTIAGO Y ZARAICHE)@SAN FELIX (ZARANDONA)@SAN FERNANDO (SANTIAGO Y ZARAICHE)@SAN FRANCISCO (SANTIAGO Y ZARAICHE)@SAN GINES (SANTIAGO Y ZARAICHE)@SAN ISIDRO (ZARANDONA)@SAN JOSE (CASILLAS)@SAN JOSE (SANTIAGO Y ZARAICHE)@SAN MARCOS (CASILLAS)@SAN PATRICIO (ZARANDONA)@SAN RAMON@SANCHEZ (CASILLAS), Rincon@SANTA AGUEDA, Paseo@SANTA BARBARA (SANTIAGO Y ZARAICHE)@SANTA CECILIA (SANTIAGO Y ZARAICHE)@SANTA ROSA (SANTIAGO Y ZARAICHE)@SANTIAGO (SANTIAGO Y ZARAICHE), Avenida@SANTIAGO (ZARANDONA)@SEDA (ZARANDONA)@SEÑORITA (ZARANDONA), Carril@SOL (CASILLAS)@SORIA@SUR (SANTIAGO Y ZARAICHE)@TADEAS, Carril@TIO ANGEL EL BODEGA (SANTIAGO Y ZARAICHE), Carril@TIO PEPE MUÑOZ (CASILLAS), Carril@TIO PITUSO (CASILLAS), Carril@TOMAS Y VALIENTE (Impares del 1 al final)  (Pares del 2 al final)@TOPACIO@TORRE ALVAREZ@TORRE MESAS (SANTIAGO Y ZARAICHE), Carril@TRANSFORMADOR (CASILLAS)@VAN GOGH (CASILLAS)@VELAZQUEZ (CASILLAS)@VICENTE (ZARANDONA), Carril@VICENTE ALEXANDRE (ZARANDONA)@VICTORIA NAVARRO HELLIN (ZARANDONA)@VICTORIA, Avenida (Pares del 2 al final)@VIEJO DE CASILLAS (CASILLAS), Camino@VILLANUEVA DEL RIO SEGURA (PUENTE TOCINOS)@VIÑAS (ZARANDONA), Carril@VIRGEN DE LA SOLEDAD@VIRGEN DE LOS DOLORES (SANTIAGO Y ZARAICHE)@VISTA ALEGRE@ZAMORAS (CASILLAS), Carril@ZARAICHE (SANTIAGO Y ZARAICHE)@ZARANDONA (ZARANDONA), Avenida@CASILLAS (VER CALLEJERO MURCIA)@SANTIAGO Y ZARAICHE (VER CALLEJERO MURCIA)@ZARANDONA (VER CALLEJERO DE MURCIA)</t>
  </si>
  <si>
    <t xml:space="preserve">ABENARABI (Pares del 2 al final)@AGUSTIN LARA@ALARCONES (ALBATALIA), Carril@ALCALA GALIANO@ALFONSO X EL SABIO@ALJADA@AMALIO FERNANDEZ DELGADO@AUDITORIUM@BANDO DE LA HUERTA@BARRERAS@BARTOLOME BERNAL GALLEGO@BARTOLOME PEREZ CASAS@BATALLA DE LAS FLORES@BENETUCER@CABECICOS@CAMILO JOSE CELA, Plaza@CARAVIJA@CARLOS III@CARLOS III, Plaza@CATEDRATICO EUGENIO UBEDA ROMERO@CHICHERIS@CIRCO, Callejon@CIRCULAR, Plaza@CIUDAD DE CADIZ@COLONIA SAN BUENAVENTURA@CONSTITUCION, Avenida@CRONISTA CARLOS VALCARCEL@CRONISTA JOSE MARIA IBAÑEZ@DOCTOR GREGORIO MARAÑON@DOCTOR JIMENEZ DIAZ@DOCTOR JULIO LOPEZ AMBIT@DOCTOR ROMAN ALBERCA@ENRIQUE VILLAR BAS@ESCULTOR ROQUE LOPEZ@ESMERALDA@FLOTA@FLOTA, LA, Avenida@FLOTILLA, LA, Callejon@FUENSANTA, Plaza (Impares del 3 al final)  (Pares del 2 al final)@GALATEA@GALEON@GALILEO@GENERAL PRIMO DE RIVERA, Avenida@ISLAS CANARIAS@JAIME I EL CONQUISTADOR, Avenida@JOAQUIN BLUME@JOSE BALLESTER@JUAN CARLOS I, Avenida (Impares del 1 al 9)  (Pares del 2 al 24)@JUAN XXIII, Plaza@JUNTERONES@LEPANTO@LEVANTE, Ronda@LORCA@MAGALLANES@MANUEL DE FALLA@MANUEL MAS0TTI LITTEL@MARQUES DE LOS VELEZ, Avenida (Impares del 1 al 35)  (Pares del 2 al 36)@MERCED (Pares del 2 al 6)@NIÑA, LA@NUESTRA SEÑORA DE LOS BUENOS LIBROS@PERIODISTA JOSE BALLESTER@PINTA, LA@PINTOR LUIS GARAY@PRECIOSA, Plaza@PUERTA NUEVA (Impares del 29 al final)  (Pares del 18 al final)@PUERTA NUEVA, Plaza (Impares del 3 al final)@RIO ARGOS@SAN IGNACIO DE LOYOLA@SANTA ANA@SANTA ANA, Plaza@SANTA CLARA@SANTA MARTA@SANTO DOMINGO, Plaza@SIERRA DE ASCOY@SIERRA DE LA MUELA@TENIENTE GENERAL GUTIERREZ MELLADO@TORRE DE LA MARQUESA@TORRECILLA, Plaza@VICTORIA, Avenida (Impares del 1 al final)@VIRGEN DE LA ESPERANZA@VIRGEN DE LA FUENSANTA, Paseo</t>
  </si>
  <si>
    <t xml:space="preserve">ABDERRAMAN II@ACEQUIA@ADELFAS@AGUILAS@ALARCONES (ARBOLEJA), Carril@ALCALDE GASPAR DE LA PEÑA (ARBOLEJA)@ALCALDIA (ALBATALIA)@ALFONSO PALAZON CLEMARES@ALHELIES@ANTONIO MACHADO@ARQUITECTO MANUEL GARCIA CERDAN@ARTURO DUPERIER@ASTURIAS@AZORIN@BAJO AUTOPISTA, Camino@BALDOMERO FERRER "BALDO"@BALSAS, Carril@BARRACAS, Carril@BARRIADA DE NUESTRA SEÑORA DE LOS REMEDIOS@BARRIADA DE SAN FRANCISCO DE ASIS@BOHEMIA, Plaza@BONACHE (ALBATALIA), Carretera@BOTIAS (ALBATALIA), Carril@BURGOS@BUTANO, Carril@CABALLOS@CANALES, Carril@CARAVACAS (ALBATALIA), Camino@CARRILEROS (ALBATALIA), Carril@CASTILLA, Plaza@CATEDRATICO FERNANDEZ PIÑUELA@CAYUELAS@CEREZOS (ALBATALIA), Carril@CEREZOS (ARBOLEJA), Carril@CHORNOS (ARBOLEJA), Carril@CICLISTA MARIANO ROJAS, Avenida@CISNE@CIUDAD JARDIN@CLERIGOS (ALBATALIA), Carril@COMANDANTE ERNESTO GONZALEZ BANS@COMANDANTE MARIANO TEJERA@COMPOSITOR MARIO MEDINA@CONDESTABLE@CONDESTABLE, Plaza@CUATRO PIEDRAS (ARBOLEJA), Carril@DALIAS@DAVID@DESEMBOJO@DOCTOR HERNANDEZ ROS@DOCTOR JOSE MARIA AROCA, Plaza@DON QUIJOTE@DULCINEA@DUQUES DE LUGO, Paseo@EMIGRANTE@EMILIO DIAZ DE REVENGA, Plaza@ENMEDIO (ALBATALIA), Senda@ESCRITOR JOSE SANCHEZ MORENO@ESCRITOR PEREZ DE HITA@ESCUELA DE MAESTRIA@ESCUELAS (ALBATALIA), Carril@ESCUELAS (ARBOLEJA), Carril@ESPAÑA@ESPARZA (ARBOLEJA), Carril@ESPRONCEDA@FEDERICO GARCIA LORCA@FLORES@FRANCES, Carril@FRANCISCO RABAL@GARCIAS (ALBATALIA), Carril@GARDENIAS@GENERAL PALAREA@GIMENOS (ALBATALIA), Carril@GINES DE ROCAMORA@HILANDERAS@HONDO (ALBATALIA), Camino@HORNO DEL NENE, Pasaje@HORTICOLA (ARBOLEJA), Carril@HUERTO CADENAS@HUERTO DE LAS BOMBAS@HUERTO MANU@IGLESIA (ARBOLEJA), Camino@INGENIERO GONZALEZ MARIN, Plaza@ISAAC ALBENIZ@ISIDRO (ALBATALIA), Camino@JARDIN SALITRE@JERONIMO GUIJARRO@JOSE BARNES, Plaza@JOSE JAVIER@JUAN CARLOS I, Avenida (Impares del 11 al final)@JUAN GUERRERO RUIZ@LAUREL, Callejon@LEALES (ARBOLEJA), Carril@LIBERTAD, Avenida@LORCAS (ARBOLEJA), Carril@LUCAS (ALBATALIA), Carril@MAESTROS (ALBATALIA), Carril@MALECON, Paseo (Impares del 37 al final)  (Pares del 10 al final)@MANUEL AZAÑA@MANUEL GUILLEN@MANUEL PLANES@MANUELA@MAR MENOR@MARTINEZ (ALBATALIA), Carril@MEDITERRANEO@MIGUEL DE CERVANTES, Avenida@MIGUEL DE UNAMUNO@MONCAYO@MOÑINOS (ALBATALIA), Carril@MORERAS@MOSQUITO, Carril@MOTA (ARBOLEJA)@MULA@MUÑOZ PEDRERO@MUSICO DIAZ CANO, Plaza@NICOLAS ORTEGA LORCA, Plaza@NIETO (ALBATALIA), Carril@NOGUERAS, Carril@NORIAS, LAS@NORTE, Ronda@NUEVA DE SAN ANTON@NUEVA DE SAN ANTON, Plaza@NUEVAS ALEGRIAS@ÑORA, LA (ALBATALIA), Carretera@ÑORA, LA (ARBOLEJA), Carretera@OLOF PALME@ORTEGA Y GASSET@PADRE JOSEICO@PALMA DE MALLORCA@PALMERAS@PALMERAS (ALBATALIA), Carril@PALOMOS (ALBATALIA), Carril@PANTANO CAMARILLAS@PARDO (ALBATALIA), Carril@PENCHOS (ALBATALIA), Carretera (Impares del 1 al 89)  (Pares del 2 al 172)@PEPINES (ARBOLEJA), Carril@PERIODISTA LEOPOLDO AYUSO@PICO DE LA PANOCHA@PICO DEL MORRON@PINA, Callejon@PINOS, Avenida@PINTOR JOAQUIN@PINTOR SANCHEZ PICAZO@POLICIA NACIONAL ANGEL GARCIA RABADAN (ARBOLEJA)@POLLOS (ALBATALIA), Carril@POLOS (ALBATALIA), Carril@PONTEVEDRA, Plaza@PROFESOR ANTONIO DE HOYOS@PROFESOR TIERNO GALVAN, Plaza@RAFAEL ALBERTI@RAMON GAYA, Paseo@REAL ACADEMIA DE MEDICINA, Avenida@RELEÑE (ALBATALIA), Carril@REVERENDO FERNANDO CARCELES@REY DON PEDRO I@REY LOBO@REYES CATOLICOS, Avenida@RICARDO CODORNIU@RIO BENAMOR@RIO TURIA@RIOS (ALBATALIA), Carril@ROCIO, Plaza@RODENAS (ALBATALIA), Carril@ROSARIO@ROSENDOS (ALBATALIA), Carril@SALVADOR DE MADARIAGA@SAN ANTON@SAN ANTONIO (Impares del 1 al final)  (Pares del 2 al final)@SAN DIEGO@SAN FRANCISCO JAVIER, Plaza@SAN ISIDORO@SAN JOSE (Impares del 1 al final)  (Pares del 2 al final)@SAN PEDRO DE PINATAR@SANTA ISABEL (Impares del 1 al final)  (Pares del 2 al final)@SANTA MARIA DE GRACIA, Plaza@SANTA MARTA, Plaza@SANTO DOMINGO@SANTO TOMAS@SARGENTO ANGEL TORNEL@SECRETARIO, Callejon@SEDA@SEDA, Plaza@SIERRA DE CARRASCOY@SIERRA DE PEÑARRUBIA@SIERRA DEL ESPARTAL@SIERRA ESPUÑA@TENOR GINES TORRANO@TEOFILO, Carril@TITE (ARBOLEJA), Carril@TOBOSO@TOLEDO, Plaza@TOMAS Y VALIENTE (Impares del 1 al final)  (Pares del 2 al final)@TORRAOS (ALBATALIA), Carril@TORRE MOLINA (ALBATALIA), Carril@TORRES (ALBATALIA)@TORRES (ARBOLEJA)@TRANSFORMADOR (ARBOLEJA), Carril@TRIANGULAR, Plaza@TROVERO REPUNTIN (PUENTE TOCINOS)@TUBOS (ALBATALIA), Carril@UMBRETE@UÑAS (ALBATALIA), Carril@VALLADOLID, Plaza@VILLACARMEN, Paseo@VIRGEN DE LAS MARAVILLAS@VIVEROS MUNICIPALES (ARBOLEJA), Carril@ZAMORA</t>
  </si>
  <si>
    <t xml:space="preserve">AIRE@ALCOLEA@ALEDO@ALEGRIA@ALHAMBRA@ALMANZOR@ANDRES SOBEJANO@ANGEL (Impares del 1 al final)  (Pares del 2 al final)@ANTONIO FRUTOS@ARCO IRIS@ARTURO PEREZ REVERTE@BADEN, Camino@BAILEN@BARRERAS (BARRIOMAR)@BARRIOMAR@BEN SABIN@BENAMEJI@BLAS TORTOLA@CALDERAS DEL GAS@CAMPOAMOR@CAMPOVERDE@CANUTOS, Carril@CARPINTERIA@CASAS DEL PARRA@CASCALES, Carril@CIUDAD DE ALMERIA, Avenida (Impares del 17 al final)  (Pares del 22 al final)@CONDESA, DE LA, Carril@DOS DE MAYO@ESPERANZA@FESA@FLORIDA@FRANCISCO LOPEZ@FUENSANTA, Camino (Impares del 103 al final)@FUENSANTA, Carretera@FUENTE BLANCA@GAVIOTA@GILANDARIO@GRANADA@GRANAINOS, Carril@HERRERA, DE LA, Carril@HONDO, Camino@JAEN@JOAQUIN SANCHEZ, Plaza@JUPITER@LEALES (PATIÑO)@LEALTAD@LLORET, Carril@LOJA@LOPAGAN@LOPEZ, Carril@LUCENA@MANZANERA@MAR DE CRISTAL@MARTE@MERCURIO@MONTEPIEDRA@NENA, Callejon@NEPTUNO@NIETOS, Carril@ORILLA DE LA VIA (BARRIADA BARRIOMAR)@ORTUÑOS, Carril@PADRE DAMIAN@PALMAR, EL, Carretera@PALOMA@PANTANO DE SANTOMERA@PARADA, Carril@PARRA@PAVILOS, Carril@PEQUEÑIN, Carril@PINATAR@PINTOR ANTONIO MESEGUER@PINTOR INOCENCIO MEDINA VERA@PINTOR LUIS GARAY (CAMINO BADEN)@PIROTECNICA CAÑETE, Plaza@PLATOS@PLUTON@PUENTE GENIL@PURISIMA (SANTIAGO EL MAYOR)@RIBERA, LA@RIO FRIO@RIO PLIEGO@RIO QUIPAR@SAN JAVIER@SAN PIO X, Plaza@SATURNO@SERRANO, Carril@TIZIANO@TORRE DE LOS IBAÑEZ, Carril@TORRE DE LOS MUÑOCES@TORRE, Carril@URANO@URRUTIAS@VENUS@ZARAICHICO</t>
  </si>
  <si>
    <t xml:space="preserve">ABOGADO (DOLORES)@ABUELITOS (DOLORES)@ALBERTO SEVILLA@ALCALDE JUAN LOPEZ SOMALO (Pares del 8 al final)@ALEGRIA (DOLORES)@ALHAMBRA (DOLORES)@AMISTAD (DOLORES)@ANTONIO GONZALEZ CONTE@ANTONIO MACHADO (DOLORES)@ARCIPRESTE MARIANO AROCA@ARENAL@ARNAUS (DOLORES)@AZAHAR (DOLORES)@AZAÑA (DOLORES), Carril@BARTOLEJOS (DOLORES)@BELLUGA (DOLORES), Carril@BUENOS AIRES@CAMPOY (DOLORES), Carril@CANALES (DOLORES)@CARCELES Y GUTIERREZ (DOLORES)@CARMEN CONDE@CEPO (DOLORES)@CESPEDES (DOLORES)@CHUTI (DOLORES)@CLAUDIO (DOLORES)@COMPOSITOR EMILIO RAMIREZ@COMUNIDAD (DOLORES)@CONCEJAL MANUEL GALVEZ (DOLORES)@CONCORDIA (DOLORES)@CONSTITUCION (DOLORES)@CONSTITUCION, Plaza@CONTE (DOLORES)@CORVERA (DOLORES)@COSTAS (DOLORES)@CURRUCA, LA (DOLORES)@DANI PARDO (DOLORES)@DANIEL (DOLORES)@DOCTOR MANUEL SERRANO@ENERA (DOLORES)@ENSEÑANZA, Plaza@ESCARABAJAL (DOLORES)@ESCUELAS (DOLORES), Carril@ESCULTOR JOSE PLANES@ESPERANZA (DOLORES)@ESTRECHA (DOLORES), Senda@ESTRECHA, Senda@FEDERICO GARCIA LORCA (DOLORES)@FELIX RODRIGUEZ DE LA FUENTE@FLORES (DOLORES)@FOTOGRAFO TOMAS LORENTE@GABRIEL MIRO@GALICIA@GARRES (DOLORES), Senda@GENERAL MARTIN DE LA CARRERA@GILO (DOLORES)@HEREDEROS (DOLORES)@HISTORIADOR JUAN TORRES FONTES@IGLESIA (DOLORES)@INFANCIA (DOLORES)@INFANTE DON JUAN MANUEL, Avenida@JORGE MANRIQUE@JOSE PARDO (DOLORES)@JUAN ANTONIO TORNEL (DOLORES)@JUAN MOTOS (DOLORES)@JUAN RAMON JIMENEZ, Paseo@JULIAN ROMEA (DOLORES)@JUVENTUD (DOLORES)@LABRADORES (DOLORES), Carril@LARGO (DOLORES), Carril@LEVANTE (DOLORES)@LIBERTAD (DOLORES)@LIMONAR@LLOR (DOLORES)@LOPE DE RUEDA@LOPE DE VEGA, Avenida@LORCA (DOLORES)@LUIS DE GONGORA@LUIS FERNANDEZ@MAESTRO ANDRES AZORIN GARCIA (DOLORES)@MAJO (DOLORES)@MANDI (DOLORES), Carril@MANOLITO (DOLORES)@MARTINEZ TORNEL (DOLORES)@MATEMATICO PITAGORAS@MATEOS (DOLORES)@MAYOR (DOLORES)@MELGAR (DOLORES)@MENDRUGA (DOLORES), Carril@MENDRUGO (DOLORES), Carril@MIGUEL ESPINOSA@MONTE CARMELO, Avenida@MONTOYA (DOLORES), Carril@MORENO (DOLORES)@MURCIA (DOLORES)@NARANJO@NENE DE ANA, Carril@NICOLAS (DOLORES), Carril@NOGUERAS (DOLORES), Carril@OBISPO (DOLORES)@OBISPO PEDRO BARROSO@OBISPO PEDRO GALLEGO@PABLO NERUDA@PADRE ANTONIO@PALMAS, LAS (DOLORES)@PALOMA (DOLORES)@PIEDRA, LA (DOLORES)@PINTOR ALMELA COSTA@PINTOR JUAN DE TOLEDO@PINTOR JULIAN ALCARAZ@PINTOR MUÑOZ BARBERAN@PINTOR PEDRO FLORES (Impares del 15 al final)  (Pares del 14 al final)@PINTOR ROSIQUE@PINTOR SAURA PACHECO@PIO BAROJA, Avenida@PITAGORAS@PLACIDO (DOLORES), Carril@POETA ANDRES BOLARIN@POLLO (DOLORES)@PONIENTE (DOLORES)@PRINCIPE DE ASTURIAS (DOLORES), Plaza@PUBLICISTA JOSE ALEGRIA@PUENTE ALTO (DOLORES), Carril@PURIFICACION PARDO (DOLORES)@QUIJERO, Callejon@RAMON DEL VALLE INCLAN@REGIDOR ALONSO FAJARDO@REGION MURCIANA, DE LA (DOLORES), Avenida@ROBLES@RUBEN DARIO@RUICES (DOLORES)@SALVADOR DALI (DOLORES)@SAN JOSE (DOLORES)@SAN JUAN (DOLORES)@SAN JUAN DE LA CRUZ@SANTIAGO (DOLORES)@SAUCE@SORDO (DOLORES)@TIÑOSA (DOLORES), Camino@TORERO (DOLORES)@TORNEL (DOLORES), Carril@TORRE DE ROMO (Impares del 37 al final)  (Pares del 38 al final)@TORRE LEALES (DOLORES), Carretera (Impares del 1 al 21)  (Pares del 2 al 16)@TRANSFORMADOR (DOLORES)@VEGAS (DOLORES), Carril@VELARDE (DOLORES)@VICENTE ALEIXANDRE@VICTORIANO (DOLORES)@VIRGEN DE LA SOLEDAD (DOLORES)@AZACAYA, LA@DOLORES, LOS (MURCIA) (2)</t>
  </si>
  <si>
    <t xml:space="preserve">ABELLAN (PROGRESO), Carril@ACEQUIA DE ALGUAZAS (PROGRESO), Carril@ACUARIO@AIRE (PATIÑO)@ALBAYAT (PATIÑO)@ALBORADA (PATIÑO)@ALEGRIA (PROGRESO)@ALFAYA (PATIÑO)@ALGUAZAS@ANGEL (PATIÑO)@ANGEL SERRANO (PATIÑO)@ANTONIO Y MANUEL MARTINEZ@ARCHENA@ARGENTINA (PROGRESO)@AZAHAR (PROGRESO)@BALTAS (PROGRESO), Carril@BARBA (PROGRESO)@BELEN MUÑOZ (PROGRESO)@BELMONTES, Carril@BELONES@BRAVO MURILLO@BRAZAL DE LA TERRAZA (PATIÑO)@BUEN PASTOR (PROGRESO)@CABO DE PALOS@CAMPESINOS (PROGRESO), Carril@CARCELES (PATIÑO), Carril@CARDENAL BELLUGA (PROGRESO)@CARIOCA (PROGRESO)@CARRILLOS (PATIÑO), Carril@CARRILLOS (PROGRESO), Carril@CASTAÑO@CAVERNERAS (PROGRESO), Carril@CEBADERO (PATIÑO), Carril@CIRCULO AGRICOLA (PATIÑO)@CONCEPCION (PATIÑO)@CONDE DUQUE DE OLIVARES@CONDESA (PATIÑO), Carril@CONEJERAS (PROGRESO), Carril@CONSTITUCION (BARRIO PROGRESO), Plaza@CORAZON DE JESUS (PROGRESO)@CUBA@DELICIAS@DOCTOR FLEMING (PROGRESO)@DON JUAN DE AUSTRIA@DON JUAN DE AUSTRIA (PROGRESO)@EMBAJADORES, Plaza@ENRIQUE APERADOR (PROGRESO)@ENRIQUE PARRA@ESCUELA EQUIPO (PROGRESO), Carril@ESPERANZA (PATIÑO)@ESPERANZA (PROGRESO)@FARO (PROGRESO)@FELIX (PATIÑO), Carril@FERNANDO MUGICA HERZOG@FORTUNA@FRANCISCO DE ORELLANA@FRANCISCO DE ZURBARAN@FRANCISCO LOPEZ (PROGRESO), Carretera@FRESNEDAS (PATIÑO), Carretera@FRESNEDAS (PROGRESO), Carretera@FRUTOS (PATIÑO), Carril@FRUTOS (PROGRESO), Carril@FUENSANTA (PATIÑO)@FUENSANTA (PATIÑO), Carretera@FUENSANTA, Camino (Impares del 1 al 101)  (Pares del 2 al final)@FULGENCIO MARIN (PROGRESO)@FULGENCIO MARIN, Carril@GALLEGOS (PATIÑO)@GARRE, Carril@GARRES, DE LOS (PROGRESO), Senda@GATOS (PATIÑO), Carril@GAUDI@GREGORIO ORDOÑEZ@GUILLAMONES (PATIÑO), Carril@GUILLERMOS (PROGRESO), Carril@HERNANDEZ (PROGRESO), Carril@HUERTAS (PATIÑO), Carril@HUERTO@HUERTO ALIX (PROGRESO), Carril@HUERTO ALIX, Carril@IGLESIA (PATIÑO)@IGLESIA (PROGRESO), Plaza@ISABEL NAVARRO (PROGRESO)@JESUS COLL, DE, Casas@JOSE LOPEZ (PROGRESO)@JOSE MORENO@JOSE MORENO (PROGRESO)@JOSE NAVARRO (PROGRESO)@JUAN MARIN@LAZARO IBAÑEZ (PATIÑO)@LIBERTAD (PROGRESO), Avenida@LIZAS (PROGRESO), Carril@LORQUI@LUIS TORRES (PROGRESO)@LUNA@MACARIO (PROGRESO)@MAESTRO GUILLEN (PROGRESO)@MAESTRO MANUEL SUSARTE, Plaza@MAJO (PROGRESO), Carril@MANCHEÑOS, Carril@MANCO (PROGRESO), Carril@MARQUES DE LOZOYA (PROGRESO)@MARTINEZ (PROGRESO)@MATEOS (PATIÑO)@MATIAS (PATIÑO)@MAYOR (PATIÑO)@MAYOR (PROGRESO)@MEANA (PROGRESO), Carril@MEGIAS (PATIÑO)@MELLIZOS (PROGRESO), Carril@MIGUEL ANGEL BLANCO, Avenida@MIGUEL DE CERVANTES (PROGRESO)@MIGUEL HERNANDEZ (BARRIO PROGRESO)@MORATAS (PROGRESO), Carril@MORENOS(PROGRESO), Carril@MORERA (SANTIAGO EL MAYOR)@MOTA DEL REGUERON (PATIÑO), Carril@NAREJOS@NENE DE ANA (PROGRESO), Carril@NIÑO GLORIA@NUESTRA SEÑORA DE LA ESTRELLA@NUESTRA SEÑORA DE LOS ANGELES (PROGRESO)@NUEVA (PATIÑO)@OJOS@OLMO (PATIÑO), Carril@ORILLA DE LA VIA (BARRIADA SANTIAGO MAYOR)@PACO DE LA CANAL (PROGRESO), Carril@PADRE DAMIAN (PATIÑO)@PALMAS (PROGRESO), Carril@PALMERAS (PROGRESO), Carril@PARADA (PATIÑO), Carril@PARADA (PATIÑO), Plaza@PARAISO (PROGRESO)@PARROCO SALVADOR PEREZ@PAZ (PATIÑO)@PEDRO PARDO@PEPE DEL RINCON (PROGRESO)@PERETES (PATIÑO), Carril@PINTOR GOYA (PROGRESO)@PINTOR PABLO PICASSO@PIO XII@PIQUERAS (PATIÑO)@PRIMERO DE MAYO (PROGRESO)@PROGRESO (PROGRESO), Avenida@PUENTE ALTO (PATIÑO), Carril@PUERTO RICO (PROGRESO)@QUINOS (PATIÑO), Carril@RADEL@RENACIMIENTO@ROLINES (PROGRESO)@ROMERO (PROGRESO)@ROQUES (PATIÑO), Camino@ROSAL (PATIÑO)@RUISEÑOR@SALEROS (PROGRESO), Carril@SAN BLAS (PATIÑO)@SAN FRANCISCO DE ASIS (PROGRESO)@SAN ILDEFONSO@SAN JUAN (PATIÑO)@SAN MIGUEL (PATIÑO)@SAN PABLO (PROGRESO)@SANCHEZ (PROGRESO), Carril@SANTA ANA (PROGRESO)@SANTA CATALINA (PATIÑO), Carretera@SANTA RITA (PATIÑO)@SANTA ROSA@SANTIAGO@SANTISIMO@SANTO ANGEL DE LA GUARDA (PROGRESO)@SENECA@SERRANO (PROGRESO)@SIERRA ESPUÑA (PROGRESO)@SOCIEDAD (PROGRESO)@SOL (SANTIAGO EL MAYOR)@SUR (PROGRESO)@TALLER (PATIÑO), Carril@TOMASON (PROGRESO), Carril@TOMATEROS (PROGRESO), Carril@TORRE CARADOC (PROGRESO), Carril@TORRE DE LOS MORENOS (PATIÑO), Carril@TORRE DE LOS PENCHOS (PATIÑO), Carril@TORRE MESEGUER (PROGRESO), Carril@TRANSFORMADOR (PATIÑO)@ULEA@VIA@VIENTO@VIENTOS (PATIÑO)@VIRGEN DE LA ESPERANZA (PROGRESO)@ZAMBRANA (PROGRESO), Carril@BARRIO DEL PROGRESO@PATIÑO (VER CALLEJERO DE MURCIA)@SAN BENITO</t>
  </si>
  <si>
    <t xml:space="preserve">CODIGO CORRESPONDENCIA OFICIAL CORREOS-TELEGRAFOS</t>
  </si>
  <si>
    <t xml:space="preserve">CODIGO CORRESPONDENCIA PARA ORGANISMOS OFICIALES</t>
  </si>
  <si>
    <t xml:space="preserve">CODIGO POSTAL PARA APARTADOS PARTICULARES Y LISTA</t>
  </si>
  <si>
    <t xml:space="preserve">ANDRES EL ABOGADO (ALBATALIA), Carril@ANDREUS (ALBATALIA), Carril@GRANADA (ALBATALIA), Senda@GRANADA, Senda@GUADALUPE (ALBATALIA), Camino@NICOLASES (ALBATALIA), Carril@OLIVAS (ALBATALIA), Carril@PENCHOS (ALBATALIA), Carretera (Impares del 91 al final)  (Pares del 174 al final)@SAN GINES (ALBATALIA), Carril@CASAS DE LOS LADRILLOS@CEMENTERIO NUESTRO PADRE JESUS@ESPINARDO@MOLINETA, LA@MOLINOS ALFATEGO@PUNTAL, EL (ESPINARDO)@SENDA GRANADA DE PARTE DERECHA@SENDA GRANADA PARTE IZQUIERDA</t>
  </si>
  <si>
    <t xml:space="preserve">JERONIMOS, LOS (LOS JERONIMOS)</t>
  </si>
  <si>
    <t xml:space="preserve">CASTELLAR, EL (CABEZO DE TORRES)</t>
  </si>
  <si>
    <t xml:space="preserve">CHURRA CABEZO DE TORRES</t>
  </si>
  <si>
    <t xml:space="preserve">SENDA GRANADA</t>
  </si>
  <si>
    <t xml:space="preserve">TORRE ALCAYNA</t>
  </si>
  <si>
    <t xml:space="preserve">BARRIO LA VICTORIA</t>
  </si>
  <si>
    <t xml:space="preserve">MAURILLOS, LOS (MURCIA)</t>
  </si>
  <si>
    <t xml:space="preserve">PALMAR, EL (EL PALMAR)</t>
  </si>
  <si>
    <t xml:space="preserve">PALMAR, VIEJO DE EL, CAMINO</t>
  </si>
  <si>
    <t xml:space="preserve">RAAL, EL</t>
  </si>
  <si>
    <t xml:space="preserve">SISCAR, EL</t>
  </si>
  <si>
    <t xml:space="preserve">ALBERCA, LA</t>
  </si>
  <si>
    <t xml:space="preserve">SANTA CATALINA</t>
  </si>
  <si>
    <t xml:space="preserve">BRIONES, LOS</t>
  </si>
  <si>
    <t xml:space="preserve">GARCIA, LOS (CORVERA)</t>
  </si>
  <si>
    <t xml:space="preserve">MURTA, LA</t>
  </si>
  <si>
    <t xml:space="preserve">BASTIDAS, LOS</t>
  </si>
  <si>
    <t xml:space="preserve">MARTINEZ DEL PUERTO, LOS</t>
  </si>
  <si>
    <t xml:space="preserve">RUICES, LOS (LOS MARTINEZ DEL PUERTO)</t>
  </si>
  <si>
    <t xml:space="preserve">TEATINOS, LOS (ALGEZARES)</t>
  </si>
  <si>
    <t xml:space="preserve">GARRES, LOS</t>
  </si>
  <si>
    <t xml:space="preserve">LAGES, LOS</t>
  </si>
  <si>
    <t xml:space="preserve">MAURILLOS, LOS</t>
  </si>
  <si>
    <t xml:space="preserve">CUEVA, LA</t>
  </si>
  <si>
    <t xml:space="preserve">LUMBRERAS, LAS</t>
  </si>
  <si>
    <t xml:space="preserve">SANTA CRUZ SANTA CRUZ</t>
  </si>
  <si>
    <t xml:space="preserve">AZARBE (PARROQUIA)</t>
  </si>
  <si>
    <t xml:space="preserve">BARRIO DE LA AURORA</t>
  </si>
  <si>
    <t xml:space="preserve">COBATILLAS VIEJAS</t>
  </si>
  <si>
    <t xml:space="preserve">ESPARRAGAL, EL</t>
  </si>
  <si>
    <t xml:space="preserve">PEÑICAS DE COBATICA LAS VIEJAS</t>
  </si>
  <si>
    <t xml:space="preserve">CABEZO DE PLATA</t>
  </si>
  <si>
    <t xml:space="preserve">CAÑADA DE SAN PEDRO</t>
  </si>
  <si>
    <t xml:space="preserve">RAYA, LA (LA RAYA)</t>
  </si>
  <si>
    <t xml:space="preserve">CAGITAN, CAMPO DE</t>
  </si>
  <si>
    <t xml:space="preserve">CASAS NUEVAS (CASAS NUEVAS)</t>
  </si>
  <si>
    <t xml:space="preserve">HOYA NOGUERA</t>
  </si>
  <si>
    <t xml:space="preserve">OJOS, LOS</t>
  </si>
  <si>
    <t xml:space="preserve">RETAMARES, LOS</t>
  </si>
  <si>
    <t xml:space="preserve">CARRASCALEJO, EL</t>
  </si>
  <si>
    <t xml:space="preserve">COPA, LA</t>
  </si>
  <si>
    <t xml:space="preserve">ROYO HURTADO</t>
  </si>
  <si>
    <t xml:space="preserve">CRUZ, LA</t>
  </si>
  <si>
    <t xml:space="preserve">RODEO DE ENMEDIO</t>
  </si>
  <si>
    <t xml:space="preserve">RODEO DE LOS TENDEROS</t>
  </si>
  <si>
    <t xml:space="preserve">BAÑOS DE MULA</t>
  </si>
  <si>
    <t xml:space="preserve">PUEBLA DE MULA</t>
  </si>
  <si>
    <t xml:space="preserve">NIÑO DE MULA</t>
  </si>
  <si>
    <t xml:space="preserve">NOGUERICAS</t>
  </si>
  <si>
    <t xml:space="preserve">Cartagena</t>
  </si>
  <si>
    <t xml:space="preserve">CODIGO APARTADOS PARTICULARES OFICIALES Y LISTA@ CODIGO CORRESPONDENCIA OFICIAL CORREOS-TELEGRAFOS</t>
  </si>
  <si>
    <t xml:space="preserve">ADARVE@ALCALDE AMANCIO MUÑOZ (Impares del 1 al 7)  (Pares del 2 al 24)@ALCALDE ZAMORA@ALCOLEA, Plaza@ALFONSO XII, Paseo@ALFONSO XIII, Paseo (Pares del 2 al 36)@ALJIBE@ALMENDRO@ARCO DE LA CARIDAD@ARENA@AURORA@AURORA, Plaza@BALCONES AZULES@BARRANCO@BAUTISTA ANTON@BODEGONES@BOLA@BRETAU, Callejon@CAMPOS@CANALES@CANTARERIAS@CARLOS III (Impares del 1 al 43)  (Pares del 2 al 28)@CARMEN@CARNICERIAS@CASTELLINI, Plaza@CATALANES, Callejon@COMEDIAS@CONDUCTO@CRUZ@CRUZ, Travesia@CUARTEL DEL REY, Plaza@DELFIN@DONCELLAS@ESPAÑA, Plaza (Impares del 11 al 11)  (Pares del 10 al 10)@ESPAÑA, Plaza (Impares del 1 al 1)  (Pares del 2 al 2)@FALSACAPA@FRANCISCO IRSINO@GARCIA LORCA@GENERAL LOPEZ PINTO, Plaza@HEROES DE CAVITE, Plaza@HONDA@HORNO@HUERTO DEL CARMEN@IGNACIO GARCIA@INTENDENCIA@JABONERIAS@JARA (Impares del 15 al final)  (Pares del 14 al final)@JOSE MARIA ARTES, Plaza@JUAN FERNANDEZ (Impares del 1 al 3)  (Pares del 2 al 8)@JUAN XXIII, Plaza@LICENCIADO CASCALES@MACARENA@MAESTRO FRANCES, Cuesta@MANUEL WESEL DE GUIMBARDA (Impares del 1 al 3)  (Pares del 2 al 8)@MARCOS REDONDO@MAYOR@MEDIERAS@MOLINO@MOLINO, Subida@MOLINO, Travesia@MORERIA ALTA@MORERIA BAJA@MORERIA, Subida@MURALLA DE TIERRA@NIÑO@PALMA@PAR, Plaza@PARAISO@PARQUE@PESCADERIA@POCICO@POLVORA@POZO@PUERTA DE MURCIA@REAL@REY, Plaza@RINCON DEL NAZARENO@ROSARIO (Impares del 1 al 19)  (Pares del 2 al 2)@SALITRE@SAMBAZAR@SAN AGUSTIN@SAN AGUSTIN, Plaza@SAN ANTONIO, Subida@SAN ESTEBAN@SAN FERNANDO@SAN FRANCISCO, Plaza (Impares del 1 al 7)  (Pares del 2 al 8)@SAN FULGENCIO, Callejon@SAN JUAN@SAN MIGUEL@SAN RAFAEL@SAN ROQUE@SAN SEBASTIAN, Plaza@SAN VICENTE@SANTA FLORENTINA@SEÑA@SERRETA@SERRETA, Plaza@SEVILLANO, Plaza@TAHONA@TIERNO GALVAN (Impares del 1 al 9)@TOLOSA LATOUR@TRES REYES, Plaza@VILLAMARTIN@YESERA</t>
  </si>
  <si>
    <t xml:space="preserve">AGUADORES@AIRE@AIRE (SANTA LUCIA)@ALBA@ALBALADEJO, Rincon@ALFONSO DE ALBURQUERQUE@ALFONSO XII (TRAMO FERIAL), Paseo@ALMACENES INTENDENCIA@ALMACENES TAIBILLA@ALTO@AMERICA, Avenida (Pares del 2 al final)@ANCHA@ANDINO@ANGEL@ANTIGONES@ARO, Callejon@ARRECIFE@AYUNTAMIENTO, Plaza@BARDIZA@BARDIZA, Callejon@BARONESA, DE LA, Cuesta@BARRIADA PESCADORES@BARRIADA VIRGEN DEL MAR@BATEL, DEL, Cuesta@BATERIA@BATERIA, Prolongacion@BATERIA, Travesia@BEATAS@BORDERAN@BORDERAN, Travesia@CABALLERO@CABEZO DE LOS MOROS@CABEZO DE PALOS, Subida@CABO DE AGUAS@CALA CORTINA@CALNEGRE@CALNEGRETE@CALVARIO@CAMPANA@CAMPANO, DE LO, Plaza@CANDELAS, DE, Casas@CANTARRANAS@CANTOS NEGROS@CAÑON@CARAMEL@CARIDAD@CASINO (SANTA LUCIA)@CASTILLO MOROS@CASTILLO, Subida@CEMENTERIO@CERCA DE AGUILAR@CHIQUERO@CHOCOLATERO@CIPRES@CIUDAD DE ORAN@COBRE, DEL, Casas@COMERCIO@CONCEPCION@CONDE DE RICLA@CONDESA PERALTA, Plaza@CONSTITUCION (SANTA LUCIA)@CORBETA@CRONISTA ISIDORO VALVERDE, Plaza@CRUCERO@CRUCES@CUARTEL ANTIGUO@CUATRO SANTOS@CURA, Callejon@DARGETA@DELICIAS, Paseo@DESTIERRO@DOCTOR FLEMING@DOCTOR TAPIA MARTINEZ@DON GIL@DON MATIAS@DON ROQUE@DONCEL@DOÑA CONSTANZA@DOS HERMANAS@DRAGO@DUQUE@ERA@ERA ALTA@ERA BAJA@ERA, Travesia@ESCALERAS@ESCALIRICAS@ESCIPION@ESCORIAL@ESCUELA@ESCUELA, DE LA, Camino@ESPARTO@ESPARTO, CERCA DEL@ESTANCO@ESTEREROS@FALUA@FAQUINETO@FRAGATA@FRANCISCO AYUSO@FRANCISCO JORQUERA@FRANCISCO MONTIEL@FUENTE SANTA@FUERTEVENTURA@GALLUFO@GENERAL ORDOÑEZ@GIRON, Casas@GISBERT@GLORIA@GOLETA@GOMERA@GRIFOS@HERMANDAD@HERMANOS@HERRERO@HOSPITAL, Plaza@HUERTA@INTENDENCIA, Callejon@INTENDENCIA, Rincon@ISABELONAS@JACINTO MARTINEZ@JAIME BOSCH, Plaza@JARA (Impares del 1 al 13)  (Pares del 2 al 12)@JOAQUIN MADRID@JORQUERA, Callejon@JOSE CADIERNO@JOSE PALMIS, Plaza@JUAN JORQUERA@JUNCO, Callejon@LADERA@LAGUENETA@LAGUENETA DE JORGE@LANZAROTE@LARGAS@LARGAS, Travesia@LEALTAD@LEVANTE@LIBERTAD, Plaza@LINTERNA@LIZANA@LONJA DE PESCADO@LUENGO, Callejon@LUIS ANGOSTO@LUIS BRAILLE@MANZANA@MARANGO@MARRAJO@MARTIN DELGADO@MASPALOMAS@MATADERO@MATEOS ALTOS@MATEOS BAJOS@MAYOR (LOS MATEOS)@MAYOR, Plaza@MERCED, Plaza@MEZQUITA@MINARETE@MODISTA, Plaza@MOLINA, Plaza@MOLINETA, Lugar@MOLINO LAS PIEDRAS@MOMPEAN@MONJAS, DE LAS, Subida@MONROY@MONROY (SANTA LUCIA)@MONTANARO@MONTE SACRO@MONTE SACRO MOLINO@MONTE SACRO, Subida@MONTERREY@MONTERREY, Callejon@MUELLE DE PEDREÑO@MUELLE SANTA LUCIA@MURALLA DEL MAR@NAVALMORAL DE LA MATA@NAVIO@NAZARENO, Subida@NORTE@NUEVA@NUEVA (SANTA LUCIA)@OBRAS DE PUERTO, Carretera@ORCEL@OROTAVA@OSARIO@PABLO VI, Plaza@PALAS@PAREDES@PARQUE ALFONSO TORRES@PARRA@PARREÑAS@PARREÑO, Travesia@PARROCO JOSE PALLARES@PASOS DEL CALVARIO@PATIO ATUNERO@PATIO DE LA PIA@PEDRO JORQUERA@PEDRO SANCHEZ MECA, Avenida@PEDRO TORNADO@PELADILLA@PESCADOR, Plaza@PEZ@PEZ ESPADA@PEZ VOLADOR@PICO DE LAS NIEVES@PIJACO, Callejon@PILAS, LAS@PINACHO@PORTERIA DE LAS MONJAS@POZO (SANTA LUCIA)@PRINCIPE DE VERGARA@PUENTE MOMPEAN@PUENTE VIEJO@PUERTA DE ALCALA@PUERTA DE LA VILLA@PUNTA DEL GATE@PUNTA GUANCHE@REFLECTOR, Casas@REMEDIOS@REPLINGER@RISUEÑO, Plaza@ROCA@RODRIGUEZ ESCOTI@ROLDAN, Plaza@ROSARIO (Impares del 21 al final)@SAN ANTONIO (SANTA LUCIA)@SAN ANTONIO EL POBRE@SAN ANTONIO EL RICO@SAN BARTOLOME@SAN BASILIO (SANTA LUCIA)@SAN CRISPIN@SAN CRISTOBAL CORTA@SAN CRISTOBAL LARGA@SAN DIEGO@SAN DIEGO, Subida@SAN FRANCISCO@SAN FRANCISCO DE ASIS@SAN FRANCISCO, Plaza (Impares del 9 al final)  (Pares del 10 al final)@SAN GINES, Plaza@SAN ISIDORO (SANTA LUCIA)@SAN ISIDORO, Callejon@SAN JOSE ARTESANO@SAN JOSE DE CALASANZ@SAN JOSE, Subida@SAN LEANDRO (SANTA LUCIA)@SAN LUIS (SANTA LUCIA)@SANCHEZ MECA, Travesia@SANIDAD@SANTA BARBARA@SANTA CECILIA@SANTA FE@SANTA MARGARITA@SANTA MARIA@SANTIAGO@SAURA@SEGUNDILLA@SEPULCRO@SEPULCRO (SANTA LUCIA)@SOL (LOS MATEOS)@SOLEDAD@SOR FRANCISCA ARMENDARIZ@TECHOS BAJOS@TEIDE@TELLO@TENERIFE@TERUEL@TIO TONI, Casas@TODOS@TOMAS SUBIELA@TORRE@TORREON@TRINIDAD (SANTA LUCIA)@TRIVIÑO@TROVERO MARIN, Avenida@VIA@VIENTOS@VIGIA@VILLA PARIS@VILLALBA CORTA@VILLALBA LARGA@VIRGEN DEL ROSARIO@YESEROS@ZABALA@ZARAICHE@ZOCATO@ZORRILLA</t>
  </si>
  <si>
    <t xml:space="preserve">ALCALDE ALBERTO COLAO@ALCALDE AMANCIO MUÑOZ (Impares del 9 al final)  (Pares del 26 al final)@ALCALDE ANGEL MORENO@ALCALDE BARTOLOME SPOTTORNO@ALCALDE BLANCA VIÑEGLAS@ALCALDE CARLOS TAPIA@ALCALDE CARRION INGLES@ALCALDE CENDRA BADIA@ALCALDE CIRILO MOLINA@ALCALDE CONESA BALANZA@ALCALDE ESTANISLAO ROLANDI@ALCALDE ESTEBAN MINGUEZ@ALCALDE GARCIA VASO@ALCALDE GONZALEZ MARTINEZ@ALCALDE GUARDIA MIRO@ALCALDE JORQUERA MARTINEZ@ALCALDE LEANDRO MADRID@ALCALDE LEOPOLDO CANDIDO@ALCALDE MANUEL CARMONA@ALCALDE MARTINEZ GALINSOGA@ALCALDE MAS GILABERT@ALCALDE MORA RIPOLL@ALCALDE MUÑOZ CARMONA@ALCALDE MUÑOZ DELGADO@ALCALDE ROIG RUIZ@ALCALDE SANCHEZ ARIAS@ALCALDE SANCHEZ JORQUERA@ALCALDE SERRAT ANDREU@ALCALDE VALENTIN ARRONIZ@ALCALDE VIDAL CACERES@ALFONSO X EL SABIO (Impares del 49 al final)  (Pares del 30 al final)@ALFONSO XIII, Paseo (Impares del 1 al final)  (Pares del 38 al final)@ALHAMA@ALICANTE, Plaza@AMERICA, Avenida (Impares del 1 al final)@ANDALUCIA@ANGEL BRUNA@ANTON MARTIN, Plaza@ANTONIO PUIG CAMPILLO@ANTONIO RAMOS CARRATALA@ARAGON@ARANJUEZ, Plaza@ARCHENA@ARGANZUELA, Plaza@ATHENAS@BARRIADA VIRGEN DEL ROSSELL@BASTARRECHE, Plaza@BUÑOLA@CABRERA@CAPITANES RIPOLL@CARAVACA@CARLOS III (Impares del 45 al final)  (Pares del 30 al final)@CARTAGENA DE INDIAS (Impares del 15 al final)  (Pares del 12 al final)@CASTILLA, Plaza@CATALUÑA@CIEZA@CIUDAD DE LA UNION@CIUDADELA@COLEGIO@CONSTITUCION@CORINTIA@CRONISTA CASAL, Plaza@DERECHOS HUMANOS, Plaza@DESCALZAS, Plaza@DOCTOR CASIMIRO BONMATI@DOCTOR FRANCISCO JOSE LASSO DE LA VEGA@DOCTOR PEREZ ESPEJO@DON CRISPIN, Casas@DONANTES DE SANGRE@EDUARDO MARQUINA@ESOPO@ESPARTA@ESTE@ESTRELLA ALFA@ESTRELLA ALTAIR@ESTRELLA ASTRON@ESTRELLA DE VENUS@ESTRELLA ERRANTE@ESTRELLA ORION@ESTRELLA SIRIO@EXTREMADURA@EZEQUIEL SOLANA@FABRICA@FENICIA@FERROL, DE EL, Ronda@FORMENTERA@FUENTE ALAMO@GONZALO DE BERCEO@GRECIA@GUARDIA CIVIL, LA@HERMANO PEDRO IGNACIO@HUERTA DE MURCIA@HUERTO@IDIOMA ESPERANTO@ILIADA@INGENIERO DE LA CIERVA@JACINTO BENAVENTE@JACINTO BENAVENTE, Travesia@JARDIN, Paseo@JIMENEZ DE LA ESPADA (Impares del 51 al final)  (Pares del 32 al final)@JUAN DE LA COSA@JUAN DE LA CUEVA@JUAN MUÑOZ DELGADO@JUMILLA@LONJA@LOPE DE RUEDA@LORCA@LUIS ALFONSO CERVANTES MOLINA, Plazuela@LUIS PASTEUR@MAHON@MANACOR@MANUEL WESEL DE GUIMBARDA (Pares del 44 al final)@MANUEL WESEL DE GUIMBARDA (Pares del 28 al 34)@MARIO CRUZ, Plaza@MAZARRON@MEJICO, Plaza@MENORCA@MURCIA, Avenida@OESTE@PABLO IGLESIAS@PARDO, Plaza@PINTOR BALACA (Impares del 27 al final)  (Pares del 52 al final)@PINTOR PORTELA, Avenida@POETA HOMERO@POETA PELAYO, Plaza@POLLENSA@PUENTE ULLA@PUENTEDEUME@REINA VICTORIA EUGENIA (Impares del 25 al final)  (Pares del 32 al final)@RIBERA SAN JAVIER@ROMA@SALONICA@SAMANIEGO@SAN MARTIN DE PORRES@SAN PEDRO DEL PINATAR@SANCHEZ MEDINA, Plaza@SANTA MONICA@SANTA RITA, Plaza@SEVERO OCHOA, Plaza@SILLEDA@SOFOCLES@SOLLER@TIERNO GALVAN (Impares del 11 al final)  (Pares del 2 al final)@TIERRA BLANCA@TIRSO DE MOLINA@TORRE PACHECO@TOTANA@UNIVERSIDAD, Plaza@VALLDEMOSA@VASCONGADAS@VICENTE ROS, Plaza@VIZCAYA@YECLA DE AZORIN</t>
  </si>
  <si>
    <t xml:space="preserve">ALFONSO X EL SABIO (Impares del 15 al 47)  (Pares del 2 al 28)@ALHAMBRA@ALMIRANTE BALDASANO@ANTONIO OLIVER@ASDRUBAL (Impares del 11 al final)  (Pares del 10 al final)@ATENEA, Plaza@AZUCENA@CARMEN CONDE@CARTAGENA DE INDIAS (Impares del 1 al 13)  (Pares del 2 al 10)@CHURRUCA@CLAVEL@CRISTO DE LA SENTENCIA@DALIA@DOCTOR MARAÑON@ENRIQUE MARTINEZ MUÑOZ@ESPAÑA, Plaza (Impares del 3 al 9)  (Pares del 4 al 8)@ESPAÑOLETO@FELIX MARTI ALPERA@FRANCISCO CELDRAN@GAVIOTA@GENERALIFE@GRAVINA@HAZIN DE CARTAGENA@INFANCIA, LA@JIMENEZ DE LA ESPADA (Impares del 9 al 49)  (Pares del 2 al 30)@JOAN MIRO, Plaza@JORGE JUAN@JUAN FERNANDEZ (Impares del 5 al final)  (Pares del 10 al final)@LEVANTE, Plaza@MANUEL WESEL DE GUIMBARDA (Impares del 5 al final)  (Pares del 10 al 26)@MANUEL WESEL DE GUIMBARDA (Pares del 36 al 42)@MARIA LUISA SELGAS@MENENDEZ Y PELAYO@MIGUEL DE UNAMUNO@MURO@NEPTUNO@OLIMPIA@PAZ, LA@PERONIÑO (Pares del 2 al 34)@PICASSO@PINTOR BALACA (Impares del 9 al 25)  (Pares del 8 al 50)@PIO XII@POETA MIGUEL HERNANDEZ@PONIENTE, Plaza@PORTILLO@PRINCIPE DE ASTURIAS@ RAMON J. SENDER@RAMON Y CAJAL (Impares del 1 al 51)  (Pares del 2 al 124)@REINA VICTORIA EUGENIA (Impares del 7 al 23)  (Pares del 14 al 30)@RICARDO CODORNIU Y STARICO@ROSA@SALESAS, Plaza@TOREROS, Avenida@TRAFALGAR (Impares del 5 al final)  (Pares del 8 al final)@VALLE INCLAN@VERONICAS@VIVERO FORESTAL, Lugar@ZEUS</t>
  </si>
  <si>
    <t xml:space="preserve">ABEDUL@ABETO@ACEBUCHE@ADELFAS@ADORMIDERA@AGUAMARINA (Pares del 2 al 8)@ALAMO@ALAMOS, Plaza@ALBAIDA@ALFONSO VI@ALFONSO VI, Plaza@ALFONSO X EL SABIO (Impares del 1 al 13)@ALGAMECA, Carretera@ALHELI@ALMENDRO (TENTEGORRA)@ALVAR FAÑEZ@AMARILIS@AMISTAD@AMPARO@ANDUJAR@ANTONIO BELTRAN MARTINEZ, Plaza@ANTONIO RAMOS (SAN ANTON)@ANTONIO ROSIQUE@ARMONIA@ASDRUBAL (Impares del 1 al 9)  (Pares del 2 al 8)@ATALAYA@ATARDECER@ATRIO DE LA IGLESIA@AZAFRAN, Callejon@AZALEA@BALCONES@BALTASAR HIDALGO DE CISNEROS@BARRIADA VILLALBA@BENITO GARCIA@BODEGAS@BRAVO@BREZO, Callejon@CALDERON@CALERA@CALLAO CORTA@CALLAO LARGA@CAMELIAS@CANAL, DEL, Paseo@CANIGO@CANTON, DEL, Avenida@CARCEL@CARLOS V@CARTHAGO@CASADO@CASAS SEVILLA@CASINO (SAN ANTON)@CASTAÑO@CASTILLEJOS@CASTILLO DE CALATRABA@CASTILLO DE CARAVACA@CASTILLO DE DENIA@CASTILLO DE LA MOTA@CASTILLO DE LA ROCA@CASTILLO DE MALPICA@CEDROS@CERVANTES@CHOPERA@CHOPO@CICLAMEN@CIUDAD DE MULA, Plaza@COLON, Avenida@CONESA BALANZA (BARRIO CONCEPCION)@COTO DORDA@DAOIZ@DIAMELAS@DOCTOR BARRAQUER@DOCTOR JIMENEZ DIAZ@DOCTOR LOPEZ IBOR@DOCTOR LUIS CALANDRE@DOCTOR VALENCIANO@DON QUIJOTE@DOÑA ELVIRA@DOÑA JIMENA@DOÑA JUANA LA LOCA@DOÑA SOL@DOÑA URRACA@DOS DE MAYO@DUQUE SEVERIANO@ECIJA@ENCINA@ENELDO@ESCARABAJAL@ESCORPION@ESPADA COLADA@ESPADA TIZONA@ESPINOSA@ESTRELLA@FRANCISCO DE BORJA@FRANCISCO SALZILLO@FRESNO@GALICIA, DE, Plaza@GALICIA, Plaza@GARCIA, DE LOS, Avenida@GARDENIAS@GEMINIS@GENERAL BARCELO@GENERAL LOBO@GERANIO@GINES OTON ROSIQUE@GLADIOLOS@GREGORIO PINA GIMENO@GUZMAN@HERMANOS PINZON@HIGUERICAS@HOSPITALIDAD@HOYA, Casas@HUERTO DE AMARO@HUERTO DE SEVILLA@IGLESIA, Plaza@INFANTES DE CARRION@JACINTO PAREDES@JADE (Impares del 1 al 7)  (Pares del 2 al 8)@JARILLA, LA@JAZMIN@JIMENEZ BLECHMIT, Plaza@JIMENEZ DE LA ESPADA (Impares del 1 al 7)@JOSE ALGABA NAVARRO@JOSE ANTONIO TORRES@JOSE DE SANTIAGO SANCHEZ@JOSE GALLEGO ALCARAZ@JOSE GARCIA PAGAN@JOSE LOPEZ MARTINEZ@JOSE ZAMORA RUIZ@JUANA JUGAN@JUGLAR PERO ABAD@JULIO GONZALEZ SOLA@JULIO MULLOYS Y GALAN@JURA DE SANTA GADEA@LAUREL, Plaza@LEBRIJA@LENTISCO@LEO@LICENCIADO VIDRIERA@LIRIOS@LOTOS@LUCIANO MARTINEZ ROCA@LUIS MARTINEZ LAREDO@MADRE SELVA@MALVAVISCO@MANZANO@MAR ADRIATICO@MAR BALTICO@MAR CANTABRICO@MAR MEDITERRANEO@MARGARITA@MARIA CRISTINA, Plaza@MARINA, DE, Poblado@MARISMAS, LAS@MARMOL@MARTIN ANTOLINEZ@MAYOR (BARRIO CONCEPCION)@MAYOR (SAN ANTON)@MENDEZ NUÑEZ, CORTA@MENDEZ NUÑEZ, LARGA@MENENDEZ PIDAL@MICO, Callejon@MINA, A, Subida@MINGUEZ@MIO CID@MIO CID, Travesia@MOLINA Y CROS@MONO@MONTORO, Casas@MONTSERRAT, Plaza@MUERDAGO@MUERDAGO@MUÑO GUSTIOZ@MUÑOZ Y GARCIA@NARANJO@NARDOS@NENUFARES@NOGAL@OBISPO@OCEANO ARTICO@OCEANO ATLANTICO@OCEANO PACIFICO, Plaza@OLIVO@OLIVO (SAN ANTON)@ORQUIDEAS@OSUNA@PADILLA@PALMERA@PALMERAS, DE LAS, Plaza@PALMERO@PALMITO@PANA, Casas@PARAISO (SAN ANTON)@PEDRO DIAZ (Impares del 1 al 15)  (Pares del 2 al 12)@PENSAMIENTO@PERAL@PERONIÑO (Impares del 1 al final)  (Pares del 36 al final)@PERPETUO SOCORRO@PETUNIA@PINAR@PINOS, Subida@PINTOR BALACA (Impares del 1 al 7)  (Pares del 2 al 6)@PISCIS@PORTLAND@PORTUS, DEL, Avenida@POSADA@POSTIGO (SAN ANTON)@POSTIGOS DE AMARO@PROGRESO@PUNTA DEL GUANCHE@PUYOLA@RAMBLA@RAMBLA (SAN ANTON)@RAMBLA DE BENIPILA@RAMBLA DE BOCAORIA@RAMBLA DE CANTERAS@RAMBLA DE CARRASQUILLA@RAMBLA DE LA CARRASQUILLA@RAMBLA DE LA GUIA@RAMBLA DEL ALBUJON@RAMBLA DEL PORTUS@RAMBLILLA@RAMON Y CAJAL (Impares del 53 al 69)  (Pares del 126 al 158)@REAL (SAN ANTON)@RECOLETOS@REINA VICTORIA EUGENIA (Impares del 1 al 5)  (Pares del 2 al 12)@REVUELTA@RIANA@ROBLE@ROLDAN LARGA (SAN ANTON)@ROMAN BONO@ROMERAL@ROSA DE DAMASCO@ROSA DE JERICO@ROSALAR, Lugar@ROSALEDA@ROSARIO CORTA@ROSARIO LARGA@ROSENDO@RUIPEREZ@SABINA, LA@SAGITARIO@SAGRADA FAMILIA@SALUD@SALVADOR ESCUDERO@SAN ANTON, Alameda@SAN BASILIO@SAN FULGENCIO (SAN ANTON)@SAN JUAN (CONCEPCION)@SAN LEANDRO@SAN LUIS (SAN ANTON)@SAN MIGUEL (BARRIO CONCEPCION)@SAN PEDRO@SAN PEDRO (BARRIO CONCEPCION)@SAN PEDRO (SAN ANTON)@SANCHO IV@SANDOVAL@SANTA LUCIA (SAN ANTON)@SAUCE@SEBASTIAN FERINGAN@SICOMORO@SIEMPREVIVA@SOLDADO ROSIQUE@TAMARINDO@TETUAN@TEUCRO@TRAFALGAR (Impares del 1 al 3)  (Pares del 2 al 6)@TRIANA@TRINIDAD (SAN ANTON)@TULIPANES@UTRERA@VELARDE@VERGEL@VERGEL, Subida@VILLA LUCIA@VIOLETAS@VIRGEN DEL ROMERO@VIRGO@VOLUNTARIOS</t>
  </si>
  <si>
    <t xml:space="preserve">CARTAGENA NAVAL</t>
  </si>
  <si>
    <t xml:space="preserve">MIAMI@PEDRO DIAZ (Impares del 17 al final)  (Pares del 14 al final)@RAMON Y CAJAL (Impares del 71 al final)  (Pares del 160 al final)@BARRIADA CUATRO SANTOS@BARRIADA JOSE MARIA DE LA PUERTA@BARRIADA SANTISIMA TRINIDAD@BARRIO PERAL@CASAS DE CLARES@CASAS DEL CAETE@CASAS DEL DIABLO@CASAS DEL FUNDIDOR@MOLINOS GALLEGOS@VEREDA DE SAN FELIX@VERSALLES, CAMINO</t>
  </si>
  <si>
    <t xml:space="preserve">ABADESA@AGUAMARINA (Pares del 10 al final)@AMANECER@BOSQUE, DEL@JADE (Impares del 9 al final)  (Pares del 10 al final)@MEDIA SALA, DE (LOS BARREROS), Carretera@BARREROS, LOS@CASTILLITOS, URBANIZACION@DOLORES, LOS (LOS DOLORES)@FUENTE CUBA@HISPANOAMERICA@MEDITERRANEO, URBANIZACION@NUEVA CARTAGENA@PLAN, EL</t>
  </si>
  <si>
    <t xml:space="preserve">BARRIADA SANTIAGO</t>
  </si>
  <si>
    <t xml:space="preserve">CASAS DE ARRIBA (SANTA ANA)</t>
  </si>
  <si>
    <t xml:space="preserve">CASAS DE LA LOMA (SANTA ANA)</t>
  </si>
  <si>
    <t xml:space="preserve">CASAS DE NAVARRO</t>
  </si>
  <si>
    <t xml:space="preserve">CASAS DEL TIO PEPE MARTINEZ</t>
  </si>
  <si>
    <t xml:space="preserve">CASICAS, LAS</t>
  </si>
  <si>
    <t xml:space="preserve">CONESAS, LOS (MIRANDA)</t>
  </si>
  <si>
    <t xml:space="preserve">GALLINA, LO</t>
  </si>
  <si>
    <t xml:space="preserve">GALLOS, LOS (MIRANDA)</t>
  </si>
  <si>
    <t xml:space="preserve">GARCIA, LOS (MIRANDA)</t>
  </si>
  <si>
    <t xml:space="preserve">GILA, LA</t>
  </si>
  <si>
    <t xml:space="preserve">GORI, LA</t>
  </si>
  <si>
    <t xml:space="preserve">MAESTROS, LOS (MIRANDA)</t>
  </si>
  <si>
    <t xml:space="preserve">MOLINO DERRIBADO (SANTA ANA)</t>
  </si>
  <si>
    <t xml:space="preserve">MONJAS, LAS</t>
  </si>
  <si>
    <t xml:space="preserve">MURCIANA, LA (SANTA ANA)</t>
  </si>
  <si>
    <t xml:space="preserve">NIETOS, LOS (LOS DOLORES)</t>
  </si>
  <si>
    <t xml:space="preserve">PALMERO, EL</t>
  </si>
  <si>
    <t xml:space="preserve">PEDRERA (MIRANDA)</t>
  </si>
  <si>
    <t xml:space="preserve">PEÑUELAS, LAS (SANTA ANA)</t>
  </si>
  <si>
    <t xml:space="preserve">POLIGONO SANTA ANA</t>
  </si>
  <si>
    <t xml:space="preserve">POLINARIAS, LAS</t>
  </si>
  <si>
    <t xml:space="preserve">POZO DULCE</t>
  </si>
  <si>
    <t xml:space="preserve">SEGADOS, LOS (SANTA ANA)</t>
  </si>
  <si>
    <t xml:space="preserve">SILVESTRES, LOS</t>
  </si>
  <si>
    <t xml:space="preserve">TEODOROS, LOS</t>
  </si>
  <si>
    <t xml:space="preserve">TORRE, LA (MIRANDA)</t>
  </si>
  <si>
    <t xml:space="preserve">VENTA DE TONO</t>
  </si>
  <si>
    <t xml:space="preserve">VENTA TONO (MIRANDA)</t>
  </si>
  <si>
    <t xml:space="preserve">VIDALES, LOS (MIRANDA)</t>
  </si>
  <si>
    <t xml:space="preserve">VILLA RICA</t>
  </si>
  <si>
    <t xml:space="preserve">AGUSTINILLOS, LOS</t>
  </si>
  <si>
    <t xml:space="preserve">CAMBRONEROS</t>
  </si>
  <si>
    <t xml:space="preserve">CARVERICA</t>
  </si>
  <si>
    <t xml:space="preserve">CASAS DE EGEA</t>
  </si>
  <si>
    <t xml:space="preserve">CASICAS, LAS (LAS HUERTAS)</t>
  </si>
  <si>
    <t xml:space="preserve">CEGARRAS, LOS</t>
  </si>
  <si>
    <t xml:space="preserve">ESPINAR, EL</t>
  </si>
  <si>
    <t xml:space="preserve">GOMEZ, LOS (LAS HUERTAS)</t>
  </si>
  <si>
    <t xml:space="preserve">GRAÑA, LA</t>
  </si>
  <si>
    <t xml:space="preserve">HERNANDEZ, LOS (LAS HUERTAS)</t>
  </si>
  <si>
    <t xml:space="preserve">HUERTAS, LAS</t>
  </si>
  <si>
    <t xml:space="preserve">LARGOS, LOS</t>
  </si>
  <si>
    <t xml:space="preserve">LOTILLI</t>
  </si>
  <si>
    <t xml:space="preserve">MARAÑAL, EL</t>
  </si>
  <si>
    <t xml:space="preserve">MORALES, LOS</t>
  </si>
  <si>
    <t xml:space="preserve">NAZARET</t>
  </si>
  <si>
    <t xml:space="preserve">SUERTES, LAS</t>
  </si>
  <si>
    <t xml:space="preserve">TOMASINES, LOS</t>
  </si>
  <si>
    <t xml:space="preserve">VIDALES, LOS (LAS HUGRIAS)</t>
  </si>
  <si>
    <t xml:space="preserve">ALBUJON, EL</t>
  </si>
  <si>
    <t xml:space="preserve">CASAS, LAS</t>
  </si>
  <si>
    <t xml:space="preserve">ESPARRAGUERAL, EL</t>
  </si>
  <si>
    <t xml:space="preserve">FABRICA, LA</t>
  </si>
  <si>
    <t xml:space="preserve">HERNANDEZ, LOS (ALBUJON)</t>
  </si>
  <si>
    <t xml:space="preserve">LOMAS, LAS (ALBUJON)</t>
  </si>
  <si>
    <t xml:space="preserve">ROSES, LOS (ALBUJON)</t>
  </si>
  <si>
    <t xml:space="preserve">VENTA, LA (ALBUJON)</t>
  </si>
  <si>
    <t xml:space="preserve">CONESAS, LOS (LOBOSILLO)</t>
  </si>
  <si>
    <t xml:space="preserve">GARCIA, LOS (LOBOSILLO)</t>
  </si>
  <si>
    <t xml:space="preserve">ROMEROS, LOS</t>
  </si>
  <si>
    <t xml:space="preserve">URREAS, LOS (LOGOSILLO)</t>
  </si>
  <si>
    <t xml:space="preserve">VIDALES, LOS (LOBOSILLO)</t>
  </si>
  <si>
    <t xml:space="preserve">ESTRECHO DE FUENTE ALAMO</t>
  </si>
  <si>
    <t xml:space="preserve">PARESES, LOS</t>
  </si>
  <si>
    <t xml:space="preserve">ALMAGROS, LOS</t>
  </si>
  <si>
    <t xml:space="preserve">CARRASCA, LA (CUEVAS DE REYLLO)</t>
  </si>
  <si>
    <t xml:space="preserve">CASAS DEL HONDO (REYLLO)</t>
  </si>
  <si>
    <t xml:space="preserve">DIAZ DE CUEVA, LOS</t>
  </si>
  <si>
    <t xml:space="preserve">ESCOBAR, EL (REYLLO)</t>
  </si>
  <si>
    <t xml:space="preserve">GORGE, LO</t>
  </si>
  <si>
    <t xml:space="preserve">GUERREROS, LOS (CUEVAS DE REYLLO)</t>
  </si>
  <si>
    <t xml:space="preserve">LARAS, LOS</t>
  </si>
  <si>
    <t xml:space="preserve">LEGACES, LOS (CUEVAS DE REYLLO)</t>
  </si>
  <si>
    <t xml:space="preserve">LLANO, EL</t>
  </si>
  <si>
    <t xml:space="preserve">MALDONADOS, LOS</t>
  </si>
  <si>
    <t xml:space="preserve">MILANOS, LOS</t>
  </si>
  <si>
    <t xml:space="preserve">MORENOS, LOS</t>
  </si>
  <si>
    <t xml:space="preserve">SANCHEZ, LOS (CUEVAS DE REYLLO)</t>
  </si>
  <si>
    <t xml:space="preserve">VICENTES, LOS (CUEVAS DE REYLLO)</t>
  </si>
  <si>
    <t xml:space="preserve">ALMAZARAS</t>
  </si>
  <si>
    <t xml:space="preserve">CAMPO-NUBLA</t>
  </si>
  <si>
    <t xml:space="preserve">HONDO, EL</t>
  </si>
  <si>
    <t xml:space="preserve">LEGACES, LOS (LAS PALAS)</t>
  </si>
  <si>
    <t xml:space="preserve">LOMA, LA (LAS PALAS)</t>
  </si>
  <si>
    <t xml:space="preserve">MARTINEZ, LOS (LAS PALAS)</t>
  </si>
  <si>
    <t xml:space="preserve">MAYORDOMO DE ABAJO</t>
  </si>
  <si>
    <t xml:space="preserve">PALAS, LAS</t>
  </si>
  <si>
    <t xml:space="preserve">PALMERAL, EL</t>
  </si>
  <si>
    <t xml:space="preserve">PERITA, LA</t>
  </si>
  <si>
    <t xml:space="preserve">QUINTANES, LOS</t>
  </si>
  <si>
    <t xml:space="preserve">RUICES, LOS (LAS PALAS)</t>
  </si>
  <si>
    <t xml:space="preserve">SANTA TERESA</t>
  </si>
  <si>
    <t xml:space="preserve">ZARZA, LA (LAS PALAS)</t>
  </si>
  <si>
    <t xml:space="preserve">BARBEROS, LOS (LA PINILLA)</t>
  </si>
  <si>
    <t xml:space="preserve">CABECICO, EL</t>
  </si>
  <si>
    <t xml:space="preserve">CAMPILLO DE ABAJO (LA PINILLA)</t>
  </si>
  <si>
    <t xml:space="preserve">CAMPILLO DE ARRIBA (LA PINILLA)</t>
  </si>
  <si>
    <t xml:space="preserve">CAÑADA SECA</t>
  </si>
  <si>
    <t xml:space="preserve">CASA BLANCA (LA PINILLA)</t>
  </si>
  <si>
    <t xml:space="preserve">COLLADO (LA PINILLA)</t>
  </si>
  <si>
    <t xml:space="preserve">CUEVAS DE PAGAN</t>
  </si>
  <si>
    <t xml:space="preserve">GUIJARROS, LOS</t>
  </si>
  <si>
    <t xml:space="preserve">IZQUIERDOS, LOS</t>
  </si>
  <si>
    <t xml:space="preserve">MINGRANO, EL</t>
  </si>
  <si>
    <t xml:space="preserve">NEGRETE</t>
  </si>
  <si>
    <t xml:space="preserve">PAREJA, LA (LA PINILLA)</t>
  </si>
  <si>
    <t xml:space="preserve">PINILLA, LA</t>
  </si>
  <si>
    <t xml:space="preserve">SANTOS, LOS</t>
  </si>
  <si>
    <t xml:space="preserve">SORDOS, LOS</t>
  </si>
  <si>
    <t xml:space="preserve">TORRE, LA (LA PINILLA)</t>
  </si>
  <si>
    <t xml:space="preserve">VENTA, LA (LA PINILLA)</t>
  </si>
  <si>
    <t xml:space="preserve">VIVANCOS, LOS</t>
  </si>
  <si>
    <t xml:space="preserve">CANOVAS, LOS</t>
  </si>
  <si>
    <t xml:space="preserve">VALLE ESCOMBRERAS</t>
  </si>
  <si>
    <t xml:space="preserve">BORRICEN (ALUMBRES)</t>
  </si>
  <si>
    <t xml:space="preserve">ASOMADA, LA (CARTAGENA)</t>
  </si>
  <si>
    <t xml:space="preserve">UNION, LA</t>
  </si>
  <si>
    <t xml:space="preserve">FARO DE PORTMAN</t>
  </si>
  <si>
    <t xml:space="preserve">CRUZ CHIQUITA</t>
  </si>
  <si>
    <t xml:space="preserve">GORGUEL, DE EL, PLAYA</t>
  </si>
  <si>
    <t xml:space="preserve">GORGUEL, EL</t>
  </si>
  <si>
    <t xml:space="preserve">ALGAR, EL</t>
  </si>
  <si>
    <t xml:space="preserve">BEATOS, LOS</t>
  </si>
  <si>
    <t xml:space="preserve">CASTILLOS, LOS</t>
  </si>
  <si>
    <t xml:space="preserve">MIRALLES, LOS</t>
  </si>
  <si>
    <t xml:space="preserve">RANGOS, LOS</t>
  </si>
  <si>
    <t xml:space="preserve">RIZOS, LOS</t>
  </si>
  <si>
    <t xml:space="preserve">RUICES, LOS (SAN JOSE)</t>
  </si>
  <si>
    <t xml:space="preserve">TORRE DEL NEGRO</t>
  </si>
  <si>
    <t xml:space="preserve">BAHIA BELLA, CAMPING</t>
  </si>
  <si>
    <t xml:space="preserve">BAHIA BELLA, URBANIZACION</t>
  </si>
  <si>
    <t xml:space="preserve">CARMOLI, EL, URBANIZACION</t>
  </si>
  <si>
    <t xml:space="preserve">ESTRELLA MAR, URBANIZACION</t>
  </si>
  <si>
    <t xml:space="preserve">URRUTIAS, LOS</t>
  </si>
  <si>
    <t xml:space="preserve">BOLARIN, LO (ROCHE)</t>
  </si>
  <si>
    <t xml:space="preserve">CABEZO RAJADO</t>
  </si>
  <si>
    <t xml:space="preserve">CAMACHOS, LOS</t>
  </si>
  <si>
    <t xml:space="preserve">CONESAS, LOS (ROCHE)</t>
  </si>
  <si>
    <t xml:space="preserve">DESCARGADOR, EL</t>
  </si>
  <si>
    <t xml:space="preserve">ESPERANZA, LA</t>
  </si>
  <si>
    <t xml:space="preserve">HUERTAS, LAS (ROCHE)</t>
  </si>
  <si>
    <t xml:space="preserve">MULAS, LOS</t>
  </si>
  <si>
    <t xml:space="preserve">PAREDES, LOS</t>
  </si>
  <si>
    <t xml:space="preserve">ROCHE ALTO</t>
  </si>
  <si>
    <t xml:space="preserve">ROCHE BAJO</t>
  </si>
  <si>
    <t xml:space="preserve">TOPARES, LOS</t>
  </si>
  <si>
    <t xml:space="preserve">TORRE BLANCA</t>
  </si>
  <si>
    <t xml:space="preserve">TORRETA, LA</t>
  </si>
  <si>
    <t xml:space="preserve">CALA FLORES</t>
  </si>
  <si>
    <t xml:space="preserve">CALARREONA (CABO DE PALOS)</t>
  </si>
  <si>
    <t xml:space="preserve">MANGA DEL MAR MENOR, LA</t>
  </si>
  <si>
    <t xml:space="preserve">ESTRECHO DE SAN GINES</t>
  </si>
  <si>
    <t xml:space="preserve">LLANO DEL BEAL, EL</t>
  </si>
  <si>
    <t xml:space="preserve">BEAL, EL</t>
  </si>
  <si>
    <t xml:space="preserve">BLANCOS, LOS</t>
  </si>
  <si>
    <t xml:space="preserve">MINA BLANCA</t>
  </si>
  <si>
    <t xml:space="preserve">NIETOS VIEJOS</t>
  </si>
  <si>
    <t xml:space="preserve">NIETOS, LOS (LOS NIETOS)</t>
  </si>
  <si>
    <t xml:space="preserve">POLLO, LO</t>
  </si>
  <si>
    <t xml:space="preserve">ATAMARIA, LA</t>
  </si>
  <si>
    <t xml:space="preserve">BARRACAS, LAS</t>
  </si>
  <si>
    <t xml:space="preserve">BARRACONES, LOS</t>
  </si>
  <si>
    <t xml:space="preserve">BELONES, LOS</t>
  </si>
  <si>
    <t xml:space="preserve">CALBLANQUE</t>
  </si>
  <si>
    <t xml:space="preserve">CAMPO DE GOLF</t>
  </si>
  <si>
    <t xml:space="preserve">CARABINEROS</t>
  </si>
  <si>
    <t xml:space="preserve">CIMARRON</t>
  </si>
  <si>
    <t xml:space="preserve">COVATICA</t>
  </si>
  <si>
    <t xml:space="preserve">JORDANA, LA</t>
  </si>
  <si>
    <t xml:space="preserve">PEREAS, LOS</t>
  </si>
  <si>
    <t xml:space="preserve">PLAYA HONDA, URBANIZACION</t>
  </si>
  <si>
    <t xml:space="preserve">PUNTAL, EL (LOS BELONES)</t>
  </si>
  <si>
    <t xml:space="preserve">RIBERA, LA</t>
  </si>
  <si>
    <t xml:space="preserve">VILLA CARAVANING</t>
  </si>
  <si>
    <t xml:space="preserve">ALJORRA, LA</t>
  </si>
  <si>
    <t xml:space="preserve">BARBEROS, LOS (LA ALJORRA)</t>
  </si>
  <si>
    <t xml:space="preserve">CAÑAVATE, LOS (LA ALJORRA)</t>
  </si>
  <si>
    <t xml:space="preserve">CARRASCOSAS, LOS</t>
  </si>
  <si>
    <t xml:space="preserve">CASA GRANDE (LA ALJORRA)</t>
  </si>
  <si>
    <t xml:space="preserve">ESTRASES, LOS</t>
  </si>
  <si>
    <t xml:space="preserve">LOMA DE LA MINA</t>
  </si>
  <si>
    <t xml:space="preserve">MARTINEZ, LOS (LA ALJORRA)</t>
  </si>
  <si>
    <t xml:space="preserve">MINA, LA</t>
  </si>
  <si>
    <t xml:space="preserve">MOLINO DERRIBADO LA ALJORRA</t>
  </si>
  <si>
    <t xml:space="preserve">MOLINOS PESETOS, LOS</t>
  </si>
  <si>
    <t xml:space="preserve">MONTEROS, LOS</t>
  </si>
  <si>
    <t xml:space="preserve">NAVARROS, LOS (LA ALJORRA)</t>
  </si>
  <si>
    <t xml:space="preserve">NICOLASES, LOS</t>
  </si>
  <si>
    <t xml:space="preserve">NIETOS, LOS (LA ALJORRA)</t>
  </si>
  <si>
    <t xml:space="preserve">ROSES, LOS (LA LAJORRA)</t>
  </si>
  <si>
    <t xml:space="preserve">SALADILLO, EL (LA ALJORRA)</t>
  </si>
  <si>
    <t xml:space="preserve">SANCHEZ, LOS (LA ALJORRA)</t>
  </si>
  <si>
    <t xml:space="preserve">TORRE ASUNCION</t>
  </si>
  <si>
    <t xml:space="preserve">VENTA CUARESMA</t>
  </si>
  <si>
    <t xml:space="preserve">GUIA, LA</t>
  </si>
  <si>
    <t xml:space="preserve">POZO DE LOS PALOS</t>
  </si>
  <si>
    <t xml:space="preserve">HONDON, EL (MEDIA LEGUA)</t>
  </si>
  <si>
    <t xml:space="preserve">MAESTROS ALTOS</t>
  </si>
  <si>
    <t xml:space="preserve">MAESTROS BAJOS</t>
  </si>
  <si>
    <t xml:space="preserve">MEDIA LEGUA (MEDIA LEGUA)</t>
  </si>
  <si>
    <t xml:space="preserve">PORCHE, EL</t>
  </si>
  <si>
    <t xml:space="preserve">ROCHE, VEREDA</t>
  </si>
  <si>
    <t xml:space="preserve">TACON, LO (MEDIA LEGUA)</t>
  </si>
  <si>
    <t xml:space="preserve">ANGELES, LOS (CALIFA)</t>
  </si>
  <si>
    <t xml:space="preserve">BARRIADA DE SAN JOSE OBRERO (GALIFA)</t>
  </si>
  <si>
    <t xml:space="preserve">CARRASCOS, LOS</t>
  </si>
  <si>
    <t xml:space="preserve">CASAS BONIFACIO</t>
  </si>
  <si>
    <t xml:space="preserve">CASAS DEL LOCO</t>
  </si>
  <si>
    <t xml:space="preserve">MOLINO DE MARFAGONES</t>
  </si>
  <si>
    <t xml:space="preserve">MOLINO ZABALA</t>
  </si>
  <si>
    <t xml:space="preserve">PATOJOS, LOS</t>
  </si>
  <si>
    <t xml:space="preserve">PORTUS</t>
  </si>
  <si>
    <t xml:space="preserve">SANCHEZ, LOS (GALIFA)</t>
  </si>
  <si>
    <t xml:space="preserve">BLASES, LOS (CANTERAS)</t>
  </si>
  <si>
    <t xml:space="preserve">CANTERAS (CANTERAS)</t>
  </si>
  <si>
    <t xml:space="preserve">DIAZ, LOS (CANTERAS)</t>
  </si>
  <si>
    <t xml:space="preserve">GARCIA, LOS (CANTERAS)</t>
  </si>
  <si>
    <t xml:space="preserve">MAJUELO</t>
  </si>
  <si>
    <t xml:space="preserve">PALMERO, EL (POZO ESTRECHO)</t>
  </si>
  <si>
    <t xml:space="preserve">ROSES, LOS (CANTERAS)</t>
  </si>
  <si>
    <t xml:space="preserve">VAGUADA, LA, URBANIZACION</t>
  </si>
  <si>
    <t xml:space="preserve">APARECIDA, LA</t>
  </si>
  <si>
    <t xml:space="preserve">ASOMADA, LA</t>
  </si>
  <si>
    <t xml:space="preserve">CAMPO BAJO</t>
  </si>
  <si>
    <t xml:space="preserve">CANTARRANAS</t>
  </si>
  <si>
    <t xml:space="preserve">CAÑAS, LAS</t>
  </si>
  <si>
    <t xml:space="preserve">CASAS DE LOS ROSES</t>
  </si>
  <si>
    <t xml:space="preserve">LOPEZ, LOS (LA PUEBLA)</t>
  </si>
  <si>
    <t xml:space="preserve">POLIGONO INDUSTRIAL CABEZO BEAZA</t>
  </si>
  <si>
    <t xml:space="preserve">PUEBLA, LA</t>
  </si>
  <si>
    <t xml:space="preserve">ROSES, LOS (LA PUEBLA)</t>
  </si>
  <si>
    <t xml:space="preserve">ROSIQUES, LOS</t>
  </si>
  <si>
    <t xml:space="preserve">TORRE OVIEDO</t>
  </si>
  <si>
    <t xml:space="preserve">VILLA TERESA</t>
  </si>
  <si>
    <t xml:space="preserve">BLASES, LOS (CUESTA BLANCA)</t>
  </si>
  <si>
    <t xml:space="preserve">BULLAS, LOS</t>
  </si>
  <si>
    <t xml:space="preserve">CAÑAVATE, LOS (CUESTA BLANCA)</t>
  </si>
  <si>
    <t xml:space="preserve">CASAS DEL PINO (CUESTA BLANCA)</t>
  </si>
  <si>
    <t xml:space="preserve">CORONA, LA</t>
  </si>
  <si>
    <t xml:space="preserve">FLORES, LAS</t>
  </si>
  <si>
    <t xml:space="preserve">FUENTES, LAS (CUESTA BLANCA)</t>
  </si>
  <si>
    <t xml:space="preserve">MARINES, LOS (CUESTA BLANCA)</t>
  </si>
  <si>
    <t xml:space="preserve">PEREZ, LOS (CUESTA BLANCA)</t>
  </si>
  <si>
    <t xml:space="preserve">PINOS, LOS (CUESTA BLANCA)</t>
  </si>
  <si>
    <t xml:space="preserve">PUERTOS DE ABAJO, LOS</t>
  </si>
  <si>
    <t xml:space="preserve">PUERTOS DE ARRIBA, LOS</t>
  </si>
  <si>
    <t xml:space="preserve">ROJAS, LAS</t>
  </si>
  <si>
    <t xml:space="preserve">CARCELES, LOS (LA MAGDALENA)</t>
  </si>
  <si>
    <t xml:space="preserve">MAGDALENA, LA</t>
  </si>
  <si>
    <t xml:space="preserve">PALMERO, EL (LA MAGDALENA)</t>
  </si>
  <si>
    <t xml:space="preserve">SIMONESTES, LOS</t>
  </si>
  <si>
    <t xml:space="preserve">AGUERAS, LOS</t>
  </si>
  <si>
    <t xml:space="preserve">ARROYOS, LOS</t>
  </si>
  <si>
    <t xml:space="preserve">BOSQUE, EL</t>
  </si>
  <si>
    <t xml:space="preserve">CASA TEJADA (TALLANTE)</t>
  </si>
  <si>
    <t xml:space="preserve">CASAS ALTAS</t>
  </si>
  <si>
    <t xml:space="preserve">CASAS DEL ALTO</t>
  </si>
  <si>
    <t xml:space="preserve">COLLADO (TALLANTE)</t>
  </si>
  <si>
    <t xml:space="preserve">ESCABEAS, LAS</t>
  </si>
  <si>
    <t xml:space="preserve">FAUSTINOS, LOS</t>
  </si>
  <si>
    <t xml:space="preserve">HERNANDEZ, LOS (TALLANTE)</t>
  </si>
  <si>
    <t xml:space="preserve">MAHOMA</t>
  </si>
  <si>
    <t xml:space="preserve">MANCHICA, LA</t>
  </si>
  <si>
    <t xml:space="preserve">MARTINEZ, LOS (TALLANTE)</t>
  </si>
  <si>
    <t xml:space="preserve">MENDEZ, LOS</t>
  </si>
  <si>
    <t xml:space="preserve">MEONES, LOS</t>
  </si>
  <si>
    <t xml:space="preserve">PEREZ, LOS (TALLANTE)</t>
  </si>
  <si>
    <t xml:space="preserve">PUEBLO ROTO</t>
  </si>
  <si>
    <t xml:space="preserve">TALLANTE</t>
  </si>
  <si>
    <t xml:space="preserve">TORRE, LA (TALLANTE)</t>
  </si>
  <si>
    <t xml:space="preserve">VALDELENTISCOS</t>
  </si>
  <si>
    <t xml:space="preserve">VALENCIANOS, LOS</t>
  </si>
  <si>
    <t xml:space="preserve">ABREVADERO</t>
  </si>
  <si>
    <t xml:space="preserve">GIBRALTAR</t>
  </si>
  <si>
    <t xml:space="preserve">JORQUERAS, LOS</t>
  </si>
  <si>
    <t xml:space="preserve">PALMERAS</t>
  </si>
  <si>
    <t xml:space="preserve">VILLA JORQUERA</t>
  </si>
  <si>
    <t xml:space="preserve">ALMUDENA, LA</t>
  </si>
  <si>
    <t xml:space="preserve">ENCARNACION, LA</t>
  </si>
  <si>
    <t xml:space="preserve">HOYUELA</t>
  </si>
  <si>
    <t xml:space="preserve">PRADOS, LOS</t>
  </si>
  <si>
    <t xml:space="preserve">PARADORES</t>
  </si>
  <si>
    <t xml:space="preserve">ROYOS, LOS</t>
  </si>
  <si>
    <t xml:space="preserve">CABEZUELA</t>
  </si>
  <si>
    <t xml:space="preserve">JUNQUERA, LA</t>
  </si>
  <si>
    <t xml:space="preserve">MORALEJO</t>
  </si>
  <si>
    <t xml:space="preserve">HORNICO, EL</t>
  </si>
  <si>
    <t xml:space="preserve">MORAL, EL</t>
  </si>
  <si>
    <t xml:space="preserve">ROGATIVA, LA</t>
  </si>
  <si>
    <t xml:space="preserve">TARTAMUDO, EL</t>
  </si>
  <si>
    <t xml:space="preserve">ENTREDICHO</t>
  </si>
  <si>
    <t xml:space="preserve">ODRES, LOS</t>
  </si>
  <si>
    <t xml:space="preserve">CALASPARRA, ESTACION</t>
  </si>
  <si>
    <t xml:space="preserve">MACANEO, EL</t>
  </si>
  <si>
    <t xml:space="preserve">MADRILES, LOS (CALASPARRA)</t>
  </si>
  <si>
    <t xml:space="preserve">MARINES, LOS (CALASPARRA)</t>
  </si>
  <si>
    <t xml:space="preserve">MURTAS, LAS</t>
  </si>
  <si>
    <t xml:space="preserve">CAÑADA CANARA</t>
  </si>
  <si>
    <t xml:space="preserve">CAÑADA LENTISCO</t>
  </si>
  <si>
    <t xml:space="preserve">CARRASQUILLA (CEHEGIN)</t>
  </si>
  <si>
    <t xml:space="preserve">ESCOBAR, EL (CEHEGIN)</t>
  </si>
  <si>
    <t xml:space="preserve">JABALINA</t>
  </si>
  <si>
    <t xml:space="preserve">PILA CANARA</t>
  </si>
  <si>
    <t xml:space="preserve">RIBAZO, EL</t>
  </si>
  <si>
    <t xml:space="preserve">CASAS DEL PUERTO</t>
  </si>
  <si>
    <t xml:space="preserve">FERRELES, LOS</t>
  </si>
  <si>
    <t xml:space="preserve">SABINAR, EL</t>
  </si>
  <si>
    <t xml:space="preserve">SALERO, EL</t>
  </si>
  <si>
    <t xml:space="preserve">SAN JUAN, CAMPO DE</t>
  </si>
  <si>
    <t xml:space="preserve">VENTA NUEVA</t>
  </si>
  <si>
    <t xml:space="preserve">MOLINO, EL</t>
  </si>
  <si>
    <t xml:space="preserve">TERCIA, LA</t>
  </si>
  <si>
    <t xml:space="preserve">VILLAR, EL</t>
  </si>
  <si>
    <t xml:space="preserve">ALCAYNA</t>
  </si>
  <si>
    <t xml:space="preserve">RIBERA DE MOLINA, LA</t>
  </si>
  <si>
    <t xml:space="preserve">BARCELONETA, LA</t>
  </si>
  <si>
    <t xml:space="preserve">BRANCHA, LA</t>
  </si>
  <si>
    <t xml:space="preserve">HORNERA, LA</t>
  </si>
  <si>
    <t xml:space="preserve">LLANO DE MOLINA</t>
  </si>
  <si>
    <t xml:space="preserve">ROMERAL, EL</t>
  </si>
  <si>
    <t xml:space="preserve">TORRE ALTA</t>
  </si>
  <si>
    <t xml:space="preserve">TORRE MONTIJO</t>
  </si>
  <si>
    <t xml:space="preserve">ALQUERIA, LA</t>
  </si>
  <si>
    <t xml:space="preserve">ESTACADA, LA</t>
  </si>
  <si>
    <t xml:space="preserve">ENCEBRAS, LAS</t>
  </si>
  <si>
    <t xml:space="preserve">RAJA, LA</t>
  </si>
  <si>
    <t xml:space="preserve">ZARZA, LA</t>
  </si>
  <si>
    <t xml:space="preserve">ALBARES, LOS</t>
  </si>
  <si>
    <t xml:space="preserve">ASENSAO</t>
  </si>
  <si>
    <t xml:space="preserve">BARRETERA</t>
  </si>
  <si>
    <t xml:space="preserve">BUHO, EL</t>
  </si>
  <si>
    <t xml:space="preserve">GINETE, EL</t>
  </si>
  <si>
    <t xml:space="preserve">JINETE, EL</t>
  </si>
  <si>
    <t xml:space="preserve">ALTO DE CHINCHILLA</t>
  </si>
  <si>
    <t xml:space="preserve">BARRANCO DE TRUS</t>
  </si>
  <si>
    <t xml:space="preserve">BARRAX</t>
  </si>
  <si>
    <t xml:space="preserve">CASAS ALCANTARA</t>
  </si>
  <si>
    <t xml:space="preserve">BARRANCO DE MOLAX</t>
  </si>
  <si>
    <t xml:space="preserve">BARRIADA DE LA VIRGEN DE ORO</t>
  </si>
  <si>
    <t xml:space="preserve">CANDELON</t>
  </si>
  <si>
    <t xml:space="preserve">CORRALES</t>
  </si>
  <si>
    <t xml:space="preserve">CUESTA EGEA</t>
  </si>
  <si>
    <t xml:space="preserve">ASOMADA, LA (ABARAN)</t>
  </si>
  <si>
    <t xml:space="preserve">BOQUERON, EL</t>
  </si>
  <si>
    <t xml:space="preserve">CASA ALCANTARA</t>
  </si>
  <si>
    <t xml:space="preserve">CASA BLANCA (EL BOQUERON)</t>
  </si>
  <si>
    <t xml:space="preserve">CASAS DE BIENVENIDO YELO</t>
  </si>
  <si>
    <t xml:space="preserve">CASAS DE MATIAS</t>
  </si>
  <si>
    <t xml:space="preserve">CASAS DEL PARQUE DE OBRAS P</t>
  </si>
  <si>
    <t xml:space="preserve">SAN JOSE ARTESANO</t>
  </si>
  <si>
    <t xml:space="preserve">VENTA DE LA AURORA</t>
  </si>
  <si>
    <t xml:space="preserve">VERGELES, LOS</t>
  </si>
  <si>
    <t xml:space="preserve">TORRE DE LOS MOROS</t>
  </si>
  <si>
    <t xml:space="preserve">ALGUAZAS, ESTACION</t>
  </si>
  <si>
    <t xml:space="preserve">PULLAS, LAS</t>
  </si>
  <si>
    <t xml:space="preserve">TORRAOS, LOS</t>
  </si>
  <si>
    <t xml:space="preserve">FLORIDA, LA (LAS TORRES DE COTILLAS)</t>
  </si>
  <si>
    <t xml:space="preserve">PULPITES, LOS</t>
  </si>
  <si>
    <t xml:space="preserve">TORRES DE COTILLAS, LAS</t>
  </si>
  <si>
    <t xml:space="preserve">CONDOMINA, LA</t>
  </si>
  <si>
    <t xml:space="preserve">HUERTA DE ABAJO (TORRES DE COTILLAS)</t>
  </si>
  <si>
    <t xml:space="preserve">MATIAS, LOS</t>
  </si>
  <si>
    <t xml:space="preserve">MEDIA LEGUA (TORRES DE COTILLAS)</t>
  </si>
  <si>
    <t xml:space="preserve">PARCELAS, LAS</t>
  </si>
  <si>
    <t xml:space="preserve">PARQUE LAS PALMERAS</t>
  </si>
  <si>
    <t xml:space="preserve">PARQUE LOS ROMEROS</t>
  </si>
  <si>
    <t xml:space="preserve">CALAVERAS (DOLORES), Carril@COJO CANALES (DOLORES), Carril@GALVEZ (DOLORES), Carril@GARRIDOS (DOLORES), Carril@LEALES (DOLORES), Carril@MOTA DE LOS ALEMANES (DOLORES), Camino@MOTA DEL REGUERON (DOLORES), Camino@PINOS (DOLORES), Camino@POETA MIGUEL HERNANDEZ (DOLORES)@SAL (DOLORES)@TORRE LEALES (DOLORES), Carretera (Impares del 23 al final)  (Pares del 18 al final)@BENIAJAN@BOJAL, EL@CANALES, LAS (BENIAJAN)@CANUTE@CASAS NUEVAS (BENIAJAN)@SAN JOSE DE LA VEGA@VILLANUEVA (BENIAJAN)</t>
  </si>
  <si>
    <t xml:space="preserve">MOJON DE ZENETA</t>
  </si>
  <si>
    <t xml:space="preserve">RAIGUERO, EL (ZENETA)</t>
  </si>
  <si>
    <t xml:space="preserve">ALQUERIAS, ESTACION</t>
  </si>
  <si>
    <t xml:space="preserve">RAMOS, LOS</t>
  </si>
  <si>
    <t xml:space="preserve">BORRAMBLA</t>
  </si>
  <si>
    <t xml:space="preserve">CASA PELADA</t>
  </si>
  <si>
    <t xml:space="preserve">CASAS BLANCAS</t>
  </si>
  <si>
    <t xml:space="preserve">CASAS DEL CIVIL</t>
  </si>
  <si>
    <t xml:space="preserve">CASAS DEL CURA</t>
  </si>
  <si>
    <t xml:space="preserve">CUEVAS DE MARIN</t>
  </si>
  <si>
    <t xml:space="preserve">GEA, LO</t>
  </si>
  <si>
    <t xml:space="preserve">PINO, URBANIZACION</t>
  </si>
  <si>
    <t xml:space="preserve">TERCIA, LA (2)</t>
  </si>
  <si>
    <t xml:space="preserve">VALLE DEL SOL</t>
  </si>
  <si>
    <t xml:space="preserve">ALMAZARICA, LA</t>
  </si>
  <si>
    <t xml:space="preserve">CASAS DEL PINO (BALSICAS)</t>
  </si>
  <si>
    <t xml:space="preserve">CEGARRAS NUEVAS</t>
  </si>
  <si>
    <t xml:space="preserve">CEGARRAS VIEJAS</t>
  </si>
  <si>
    <t xml:space="preserve">MARAÑA, LA</t>
  </si>
  <si>
    <t xml:space="preserve">MARTINEZ, LOS (BALSICAS)</t>
  </si>
  <si>
    <t xml:space="preserve">PALMERO, EL (BALSICAS)</t>
  </si>
  <si>
    <t xml:space="preserve">TOMASES, LOS</t>
  </si>
  <si>
    <t xml:space="preserve">TORRE SILVA</t>
  </si>
  <si>
    <t xml:space="preserve">AVILESES</t>
  </si>
  <si>
    <t xml:space="preserve">CAMACHOS</t>
  </si>
  <si>
    <t xml:space="preserve">HONDO, EL (AVILESES)</t>
  </si>
  <si>
    <t xml:space="preserve">INFIERNOS, LOS</t>
  </si>
  <si>
    <t xml:space="preserve">JERONIMOS, LOS (AVILESES)</t>
  </si>
  <si>
    <t xml:space="preserve">SAEZ DE TARQUINALES</t>
  </si>
  <si>
    <t xml:space="preserve">SAN CAYETANO AVILESES</t>
  </si>
  <si>
    <t xml:space="preserve">BALANZAS, LOS</t>
  </si>
  <si>
    <t xml:space="preserve">CARRIONES, LOS (LA PALMA)</t>
  </si>
  <si>
    <t xml:space="preserve">CHORLITOS, LOS</t>
  </si>
  <si>
    <t xml:space="preserve">CONESAS, LOS (LA PALMA)</t>
  </si>
  <si>
    <t xml:space="preserve">INGLESES (LA PALMA)</t>
  </si>
  <si>
    <t xml:space="preserve">MARINES, LOS (PALMA, LA)</t>
  </si>
  <si>
    <t xml:space="preserve">MEDICOS, LOS</t>
  </si>
  <si>
    <t xml:space="preserve">MIGNAZARES</t>
  </si>
  <si>
    <t xml:space="preserve">MOLINO GARRE</t>
  </si>
  <si>
    <t xml:space="preserve">PALMA, LA</t>
  </si>
  <si>
    <t xml:space="preserve">PEREZ DE ABAJO</t>
  </si>
  <si>
    <t xml:space="preserve">PEREZ DE ARRIBA</t>
  </si>
  <si>
    <t xml:space="preserve">SALAZARES, LOS</t>
  </si>
  <si>
    <t xml:space="preserve">VIDALES, LOS (LA PALMA)</t>
  </si>
  <si>
    <t xml:space="preserve">CARRIONES, LOS (POZO ESTRECHO)</t>
  </si>
  <si>
    <t xml:space="preserve">CASAS NUEVAS (POZO ESTRECHO)</t>
  </si>
  <si>
    <t xml:space="preserve">CELDRANES</t>
  </si>
  <si>
    <t xml:space="preserve">CHARCO, EL</t>
  </si>
  <si>
    <t xml:space="preserve">LOMA, LA (POZO ESTRECHO)</t>
  </si>
  <si>
    <t xml:space="preserve">RAMBLA, LA (TORRAOS)</t>
  </si>
  <si>
    <t xml:space="preserve">TORRE NUEVAS</t>
  </si>
  <si>
    <t xml:space="preserve">ARBOLEDAS, LAS</t>
  </si>
  <si>
    <t xml:space="preserve">HURTADO</t>
  </si>
  <si>
    <t xml:space="preserve">ALGAIDA, LA</t>
  </si>
  <si>
    <t xml:space="preserve">TORRE DEL JUNCO</t>
  </si>
  <si>
    <t xml:space="preserve">BERMEJA, LA</t>
  </si>
  <si>
    <t xml:space="preserve">VILLANUEVA RIO SEGURA</t>
  </si>
  <si>
    <t xml:space="preserve">BAÑOS</t>
  </si>
  <si>
    <t xml:space="preserve">BOCAMINA</t>
  </si>
  <si>
    <t xml:space="preserve">CAPRES DE ABAJO</t>
  </si>
  <si>
    <t xml:space="preserve">CAPRES DE ARRIBA</t>
  </si>
  <si>
    <t xml:space="preserve">CAPRES DE ENMEDIO</t>
  </si>
  <si>
    <t xml:space="preserve">ESPADA, LA</t>
  </si>
  <si>
    <t xml:space="preserve">HURONA</t>
  </si>
  <si>
    <t xml:space="preserve">RELLANO, EL</t>
  </si>
  <si>
    <t xml:space="preserve">VALIENTES, LOS</t>
  </si>
  <si>
    <t xml:space="preserve">SALINAS DE RAMBLA SALADA</t>
  </si>
  <si>
    <t xml:space="preserve">CASICAS, LAS (PEÑA ZAFRA)</t>
  </si>
  <si>
    <t xml:space="preserve">GARAPACHA, LA</t>
  </si>
  <si>
    <t xml:space="preserve">HOYA HERMOSA</t>
  </si>
  <si>
    <t xml:space="preserve">MATANZA, LA</t>
  </si>
  <si>
    <t xml:space="preserve">PEÑAS, LAS</t>
  </si>
  <si>
    <t xml:space="preserve">BALNEARIO DE FORTUNA</t>
  </si>
  <si>
    <t xml:space="preserve">ALGARROBO, EL</t>
  </si>
  <si>
    <t xml:space="preserve">CANTON, EL</t>
  </si>
  <si>
    <t xml:space="preserve">CAÑADA DE LA LENA</t>
  </si>
  <si>
    <t xml:space="preserve">CHICAMO</t>
  </si>
  <si>
    <t xml:space="preserve">PARTIDOR, EL</t>
  </si>
  <si>
    <t xml:space="preserve">SAHUES</t>
  </si>
  <si>
    <t xml:space="preserve">TOLLE</t>
  </si>
  <si>
    <t xml:space="preserve">UMBRIA</t>
  </si>
  <si>
    <t xml:space="preserve">ZARZA, LA (EL CANTON)</t>
  </si>
  <si>
    <t xml:space="preserve">CARRILLOS, LOS</t>
  </si>
  <si>
    <t xml:space="preserve">FUENTES, LAS (HUERTA MAHOYA)</t>
  </si>
  <si>
    <t xml:space="preserve">HUERTA MAHOYA</t>
  </si>
  <si>
    <t xml:space="preserve">POLIGONO INDUSTRIAL "EL SEMOLILLA"</t>
  </si>
  <si>
    <t xml:space="preserve">PRADO, EL</t>
  </si>
  <si>
    <t xml:space="preserve">CONQUETAS, LAS</t>
  </si>
  <si>
    <t xml:space="preserve">HOYA MORENA</t>
  </si>
  <si>
    <t xml:space="preserve">MOLINA, LA</t>
  </si>
  <si>
    <t xml:space="preserve">TORRE MOCHUELA</t>
  </si>
  <si>
    <t xml:space="preserve">ALJILICOS, LOS</t>
  </si>
  <si>
    <t xml:space="preserve">BAÑOS, LOS</t>
  </si>
  <si>
    <t xml:space="preserve">BLASES, LOS (EL JIMENADO)</t>
  </si>
  <si>
    <t xml:space="preserve">CALDERONAS, LAS</t>
  </si>
  <si>
    <t xml:space="preserve">CAÑADA, LA</t>
  </si>
  <si>
    <t xml:space="preserve">FONTES DE PACHECO</t>
  </si>
  <si>
    <t xml:space="preserve">GALINDOS NUEVOS</t>
  </si>
  <si>
    <t xml:space="preserve">GALINDOS VIEJOS</t>
  </si>
  <si>
    <t xml:space="preserve">GILAS, LAS</t>
  </si>
  <si>
    <t xml:space="preserve">GIMENADO, EL</t>
  </si>
  <si>
    <t xml:space="preserve">HORTICHUELA, LA</t>
  </si>
  <si>
    <t xml:space="preserve">IBAÑEZ, LOS</t>
  </si>
  <si>
    <t xml:space="preserve">MATEOS, LOS</t>
  </si>
  <si>
    <t xml:space="preserve">OLMOS, LOS</t>
  </si>
  <si>
    <t xml:space="preserve">PASICO, EL</t>
  </si>
  <si>
    <t xml:space="preserve">PEDREÑAS</t>
  </si>
  <si>
    <t xml:space="preserve">RATO, LO</t>
  </si>
  <si>
    <t xml:space="preserve">ROCAS VIEJAS, LAS</t>
  </si>
  <si>
    <t xml:space="preserve">SANCHEZ, LOS (EL JIMENADO)</t>
  </si>
  <si>
    <t xml:space="preserve">SANTA CRUZ EL JIMENADO</t>
  </si>
  <si>
    <t xml:space="preserve">SOTOS NUEVOS</t>
  </si>
  <si>
    <t xml:space="preserve">ULLOA</t>
  </si>
  <si>
    <t xml:space="preserve">ZAPATAS, LOS</t>
  </si>
  <si>
    <t xml:space="preserve">CAHIMANES, LOS</t>
  </si>
  <si>
    <t xml:space="preserve">CORTADOS, LOS (ROLDAN)</t>
  </si>
  <si>
    <t xml:space="preserve">FERRO, LO</t>
  </si>
  <si>
    <t xml:space="preserve">GIL, LO</t>
  </si>
  <si>
    <t xml:space="preserve">GUILLENES, LOS</t>
  </si>
  <si>
    <t xml:space="preserve">NAVARROS, LOS (ROLDAN)</t>
  </si>
  <si>
    <t xml:space="preserve">PALMERO, EL (ROLDAN)</t>
  </si>
  <si>
    <t xml:space="preserve">ROCAS, LOS (ROLDAN)</t>
  </si>
  <si>
    <t xml:space="preserve">SAURINES</t>
  </si>
  <si>
    <t xml:space="preserve">ALCAZAR CARTAGO NOVA</t>
  </si>
  <si>
    <t xml:space="preserve">ALCAZARES, LOS</t>
  </si>
  <si>
    <t xml:space="preserve">BAUSES, LOS</t>
  </si>
  <si>
    <t xml:space="preserve">BLASES, LOS (LOS ALCAZARES)</t>
  </si>
  <si>
    <t xml:space="preserve">CASAS DEL RUSO</t>
  </si>
  <si>
    <t xml:space="preserve">CORTADOS, LOS (LOS ALCAZARES)</t>
  </si>
  <si>
    <t xml:space="preserve">NAREJOS, LOS</t>
  </si>
  <si>
    <t xml:space="preserve">NIETOS, LOS (LOS ALCAZARES)</t>
  </si>
  <si>
    <t xml:space="preserve">PARADA, LA</t>
  </si>
  <si>
    <t xml:space="preserve">ROCAS, LOS (LOS ALCAZARES)</t>
  </si>
  <si>
    <t xml:space="preserve">TORRE DE RAMOE (RAMOE)</t>
  </si>
  <si>
    <t xml:space="preserve">CALAVERA, LA (SANTIAGO DE LA RIVERA)</t>
  </si>
  <si>
    <t xml:space="preserve">SAN BLAS</t>
  </si>
  <si>
    <t xml:space="preserve">TEJERA, LA (SANTIAGO DE LA RIBERA)</t>
  </si>
  <si>
    <t xml:space="preserve">ACADEMIA GENERAL DEL AIRE</t>
  </si>
  <si>
    <t xml:space="preserve">AGUSTINOS, LOS</t>
  </si>
  <si>
    <t xml:space="preserve">CASA GRANDE (DOLORES PACHECO)</t>
  </si>
  <si>
    <t xml:space="preserve">CASICAS, LAS (DOLORES PACHECO)</t>
  </si>
  <si>
    <t xml:space="preserve">DOLORES DE PACHECO</t>
  </si>
  <si>
    <t xml:space="preserve">GRANJUELA</t>
  </si>
  <si>
    <t xml:space="preserve">MIRADOR, EL</t>
  </si>
  <si>
    <t xml:space="preserve">TORRECICA</t>
  </si>
  <si>
    <t xml:space="preserve">VIDALES, LOS (DOLORES PACHECO)</t>
  </si>
  <si>
    <t xml:space="preserve">ANTOLINOS, LOS</t>
  </si>
  <si>
    <t xml:space="preserve">BARRIO LOS ANGELES</t>
  </si>
  <si>
    <t xml:space="preserve">BEATAS, LAS (LOS SAEZ)</t>
  </si>
  <si>
    <t xml:space="preserve">CUARTEROS, LOS</t>
  </si>
  <si>
    <t xml:space="preserve">ESPERANZAS, LAS (LOS SAEZ)</t>
  </si>
  <si>
    <t xml:space="preserve">ESPERANZAS, LAS</t>
  </si>
  <si>
    <t xml:space="preserve">GOMEZ, LOS</t>
  </si>
  <si>
    <t xml:space="preserve">IMBERNONES, LOS</t>
  </si>
  <si>
    <t xml:space="preserve">MOJON, EL (CUARTEROS)</t>
  </si>
  <si>
    <t xml:space="preserve">PAGAN, LO</t>
  </si>
  <si>
    <t xml:space="preserve">PEÑASCOS, LOS</t>
  </si>
  <si>
    <t xml:space="preserve">PLAZAS, LOS</t>
  </si>
  <si>
    <t xml:space="preserve">SAEZ, LOS</t>
  </si>
  <si>
    <t xml:space="preserve">TACON, LO (LOS SAEZ)</t>
  </si>
  <si>
    <t xml:space="preserve">TARRAGAS, LOS</t>
  </si>
  <si>
    <t xml:space="preserve">VERAS, LOS</t>
  </si>
  <si>
    <t xml:space="preserve">VILLA NANITOS</t>
  </si>
  <si>
    <t xml:space="preserve">VILLENAS, LOS</t>
  </si>
  <si>
    <t xml:space="preserve">BENTARIQUE</t>
  </si>
  <si>
    <t xml:space="preserve">SUTULLENA</t>
  </si>
  <si>
    <t xml:space="preserve">RINCON DE LOS CARRANZAS</t>
  </si>
  <si>
    <t xml:space="preserve">CHURTAL, EL</t>
  </si>
  <si>
    <t xml:space="preserve">PARROQUIA, LA</t>
  </si>
  <si>
    <t xml:space="preserve">TOMA DEL AGUA</t>
  </si>
  <si>
    <t xml:space="preserve">TOVA, LA</t>
  </si>
  <si>
    <t xml:space="preserve">VENTA DE LOS CORONELES</t>
  </si>
  <si>
    <t xml:space="preserve">PACA, LA</t>
  </si>
  <si>
    <t xml:space="preserve">TERRERAS, LAS</t>
  </si>
  <si>
    <t xml:space="preserve">ALCANARA</t>
  </si>
  <si>
    <t xml:space="preserve">ALTO BORDO</t>
  </si>
  <si>
    <t xml:space="preserve">CAMPANA, LA</t>
  </si>
  <si>
    <t xml:space="preserve">CAMPILLO (CAMPO DE AVIACION)</t>
  </si>
  <si>
    <t xml:space="preserve">CAMPILLO (LORCA)</t>
  </si>
  <si>
    <t xml:space="preserve">ERMITA DE LOS CARRASCO</t>
  </si>
  <si>
    <t xml:space="preserve">ESCARIHUELA</t>
  </si>
  <si>
    <t xml:space="preserve">ESCUCHA, LA</t>
  </si>
  <si>
    <t xml:space="preserve">NORIAS, LAS (LORCA)</t>
  </si>
  <si>
    <t xml:space="preserve">OLIVERAS, LOS</t>
  </si>
  <si>
    <t xml:space="preserve">PUENTE DE PASICO</t>
  </si>
  <si>
    <t xml:space="preserve">CASAS NUEVAS (SAVALLERA)</t>
  </si>
  <si>
    <t xml:space="preserve">ZUÑIGA</t>
  </si>
  <si>
    <t xml:space="preserve">CARRASQUILLA (LORCA)</t>
  </si>
  <si>
    <t xml:space="preserve">TERCIA (LORCA)</t>
  </si>
  <si>
    <t xml:space="preserve">HOYA, LA (LA HOYA)</t>
  </si>
  <si>
    <t xml:space="preserve">PORVENIR, EL</t>
  </si>
  <si>
    <t xml:space="preserve">CANALES, LAS</t>
  </si>
  <si>
    <t xml:space="preserve">HUERTA NUBLO</t>
  </si>
  <si>
    <t xml:space="preserve">VENTA GITANO</t>
  </si>
  <si>
    <t xml:space="preserve">VENTANAS, LAS</t>
  </si>
  <si>
    <t xml:space="preserve">ÑORA, LA</t>
  </si>
  <si>
    <t xml:space="preserve">SANGONERA LA VERDE</t>
  </si>
  <si>
    <t xml:space="preserve">CUEVAS DEL NORTE</t>
  </si>
  <si>
    <t xml:space="preserve">ERMITA NUEVA</t>
  </si>
  <si>
    <t xml:space="preserve">MOLINO DE LA VEREDA</t>
  </si>
  <si>
    <t xml:space="preserve">TORREGUIL</t>
  </si>
  <si>
    <t xml:space="preserve">BARRIO DE LOS PUCHES</t>
  </si>
  <si>
    <t xml:space="preserve">BELEN (SANGONERA LA SECA)</t>
  </si>
  <si>
    <t xml:space="preserve">CASAS DEL COBARRO</t>
  </si>
  <si>
    <t xml:space="preserve">ERMITA ROCAS</t>
  </si>
  <si>
    <t xml:space="preserve">FRAILE, LOS</t>
  </si>
  <si>
    <t xml:space="preserve">PASO DE LOS CARROS</t>
  </si>
  <si>
    <t xml:space="preserve">PEPITOS, LOS</t>
  </si>
  <si>
    <t xml:space="preserve">PERETON, EL</t>
  </si>
  <si>
    <t xml:space="preserve">PERUCHOS, LOS (SANGONERA-LASECA)</t>
  </si>
  <si>
    <t xml:space="preserve">PUNTARRON, EL</t>
  </si>
  <si>
    <t xml:space="preserve">TEATINOS, LOS (SANGONERA LA SECA)</t>
  </si>
  <si>
    <t xml:space="preserve">VENTA DE LA VEREDA</t>
  </si>
  <si>
    <t xml:space="preserve">VENTA LA PEQUEÑA</t>
  </si>
  <si>
    <t xml:space="preserve">VOLTETAS, LOS</t>
  </si>
  <si>
    <t xml:space="preserve">PUENTE HIERRO</t>
  </si>
  <si>
    <t xml:space="preserve">PUJANTES, LOS</t>
  </si>
  <si>
    <t xml:space="preserve">CAÑADA DEL MOLINERO</t>
  </si>
  <si>
    <t xml:space="preserve">AZARAQUE</t>
  </si>
  <si>
    <t xml:space="preserve">BERRO, EL</t>
  </si>
  <si>
    <t xml:space="preserve">COLLADO, EL (ESPUÑA)</t>
  </si>
  <si>
    <t xml:space="preserve">ESCUELA HOGAR (ALHAMA)</t>
  </si>
  <si>
    <t xml:space="preserve">FLOTAS, LAS (ALHAMA DE MURCIA)</t>
  </si>
  <si>
    <t xml:space="preserve">MOLINOS, LOS</t>
  </si>
  <si>
    <t xml:space="preserve">PAVOS</t>
  </si>
  <si>
    <t xml:space="preserve">RAMBLAR, EL</t>
  </si>
  <si>
    <t xml:space="preserve">SANTO ANGEL ALHAMA NUEVA</t>
  </si>
  <si>
    <t xml:space="preserve">BARRIO SAN RAMON</t>
  </si>
  <si>
    <t xml:space="preserve">CAÑADAS, LAS</t>
  </si>
  <si>
    <t xml:space="preserve">CAÑARICO, EL</t>
  </si>
  <si>
    <t xml:space="preserve">CASAS DEL ALGIBE</t>
  </si>
  <si>
    <t xml:space="preserve">CASERIO DE LOS MUÑOCES</t>
  </si>
  <si>
    <t xml:space="preserve">COSTERA</t>
  </si>
  <si>
    <t xml:space="preserve">MOJON, EL (ALHAMA DE MURCIA)</t>
  </si>
  <si>
    <t xml:space="preserve">MOLATA</t>
  </si>
  <si>
    <t xml:space="preserve">RAMBLILLAS, LAS</t>
  </si>
  <si>
    <t xml:space="preserve">VENTA ALEDO</t>
  </si>
  <si>
    <t xml:space="preserve">VENTA DEL RIO</t>
  </si>
  <si>
    <t xml:space="preserve">VENTA JUAN SANTOS</t>
  </si>
  <si>
    <t xml:space="preserve">VENTA RAFAELES</t>
  </si>
  <si>
    <t xml:space="preserve">VENTORRILLOS, LOS (EL MOJON)</t>
  </si>
  <si>
    <t xml:space="preserve">LLANOS, LOS</t>
  </si>
  <si>
    <t xml:space="preserve">MORTI BAJO COSTERA</t>
  </si>
  <si>
    <t xml:space="preserve">MORTI YECHAR</t>
  </si>
  <si>
    <t xml:space="preserve">ÑORICA, LA</t>
  </si>
  <si>
    <t xml:space="preserve">QUEBRAS, LAS</t>
  </si>
  <si>
    <t xml:space="preserve">ANDREAS, LOS</t>
  </si>
  <si>
    <t xml:space="preserve">ARTEROS, LOS</t>
  </si>
  <si>
    <t xml:space="preserve">CANTAREROS, LOS</t>
  </si>
  <si>
    <t xml:space="preserve">CAÑADA DEL ROMERO</t>
  </si>
  <si>
    <t xml:space="preserve">FRASQUITOS, LOS</t>
  </si>
  <si>
    <t xml:space="preserve">GUARDIANES, LOS</t>
  </si>
  <si>
    <t xml:space="preserve">LOMAS, LAS (VENTA DEL PARETON)</t>
  </si>
  <si>
    <t xml:space="preserve">LOPEZ, LOS (VENTAS DEL PAREJON)</t>
  </si>
  <si>
    <t xml:space="preserve">MERINOS, LOS</t>
  </si>
  <si>
    <t xml:space="preserve">MORALOS, LOS</t>
  </si>
  <si>
    <t xml:space="preserve">PULIOS</t>
  </si>
  <si>
    <t xml:space="preserve">RAIGUERO, EL</t>
  </si>
  <si>
    <t xml:space="preserve">RILLOS, LOS</t>
  </si>
  <si>
    <t xml:space="preserve">SERRANOS, LOS (TOTANA)</t>
  </si>
  <si>
    <t xml:space="preserve">TUDELAS, LOS</t>
  </si>
  <si>
    <t xml:space="preserve">VENTA DEL PARETON</t>
  </si>
  <si>
    <t xml:space="preserve">AYOZOS, LOS</t>
  </si>
  <si>
    <t xml:space="preserve">CANALES, LAS (CHICHAR)</t>
  </si>
  <si>
    <t xml:space="preserve">CHARCA, LA</t>
  </si>
  <si>
    <t xml:space="preserve">CHICHAR</t>
  </si>
  <si>
    <t xml:space="preserve">MONTISOL, URBANIZACION</t>
  </si>
  <si>
    <t xml:space="preserve">SANTA LEOCADIA</t>
  </si>
  <si>
    <t xml:space="preserve">PUERTO DE MAZARRON</t>
  </si>
  <si>
    <t xml:space="preserve">REYA, LA</t>
  </si>
  <si>
    <t xml:space="preserve">RIHUETE, EL</t>
  </si>
  <si>
    <t xml:space="preserve">ALAMILLO</t>
  </si>
  <si>
    <t xml:space="preserve">AZOHIA, LA</t>
  </si>
  <si>
    <t xml:space="preserve">BALSICAS, LAS</t>
  </si>
  <si>
    <t xml:space="preserve">CAMPILLO DE AFUERA</t>
  </si>
  <si>
    <t xml:space="preserve">LIMONAR, EL</t>
  </si>
  <si>
    <t xml:space="preserve">LORENTES, LOS</t>
  </si>
  <si>
    <t xml:space="preserve">MADRILES, LOS (CAMPILLO ADENTRO)</t>
  </si>
  <si>
    <t xml:space="preserve">MOJON, EL (CAMPILLO DE ADENTRO)</t>
  </si>
  <si>
    <t xml:space="preserve">NARES LAS SALINAS</t>
  </si>
  <si>
    <t xml:space="preserve">BARRANCO DE SECA</t>
  </si>
  <si>
    <t xml:space="preserve">CAÑADA DEL GALLEGO</t>
  </si>
  <si>
    <t xml:space="preserve">CASA TEJADA (RAMONETE)</t>
  </si>
  <si>
    <t xml:space="preserve">CUESTA CAZADORES (IFRE)</t>
  </si>
  <si>
    <t xml:space="preserve">CURAS, LOS</t>
  </si>
  <si>
    <t xml:space="preserve">ERMITA RAMONETE</t>
  </si>
  <si>
    <t xml:space="preserve">ESTRECHO DE MAZARRON</t>
  </si>
  <si>
    <t xml:space="preserve">LEBRILLERA</t>
  </si>
  <si>
    <t xml:space="preserve">PASTRANA</t>
  </si>
  <si>
    <t xml:space="preserve">PERCHELES</t>
  </si>
  <si>
    <t xml:space="preserve">PUNTAS DE CALNEGRE</t>
  </si>
  <si>
    <t xml:space="preserve">RAMONETE, EL</t>
  </si>
  <si>
    <t xml:space="preserve">VAQUEROS, LOS</t>
  </si>
  <si>
    <t xml:space="preserve">BOLNUEVO, CAMPING</t>
  </si>
  <si>
    <t xml:space="preserve">BOLNUEVO</t>
  </si>
  <si>
    <t xml:space="preserve">MEDIA LEGUA BOLNUEVO</t>
  </si>
  <si>
    <t xml:space="preserve">MORERAS, LAS</t>
  </si>
  <si>
    <t xml:space="preserve">PUNTABELA</t>
  </si>
  <si>
    <t xml:space="preserve">SAN TELMO</t>
  </si>
  <si>
    <t xml:space="preserve">ATALAYA (MORATA)</t>
  </si>
  <si>
    <t xml:space="preserve">CAÑADA DE EGEA</t>
  </si>
  <si>
    <t xml:space="preserve">FUENTE MECA</t>
  </si>
  <si>
    <t xml:space="preserve">MAJADA, LA</t>
  </si>
  <si>
    <t xml:space="preserve">PUERTO MARIEL</t>
  </si>
  <si>
    <t xml:space="preserve">UJEJAR</t>
  </si>
  <si>
    <t xml:space="preserve">CUESTA LARGA</t>
  </si>
  <si>
    <t xml:space="preserve">GARROBO, EL</t>
  </si>
  <si>
    <t xml:space="preserve">PALACIOS, LOS</t>
  </si>
  <si>
    <t xml:space="preserve">RUSTICANA</t>
  </si>
  <si>
    <t xml:space="preserve">SALADILLO, EL (GALADILLO)</t>
  </si>
  <si>
    <t xml:space="preserve">SERRANOS, LOS</t>
  </si>
  <si>
    <t xml:space="preserve">SOLANA, LA</t>
  </si>
  <si>
    <t xml:space="preserve">AREJOS, LOS</t>
  </si>
  <si>
    <t xml:space="preserve">CALARREONA (CUESTA DE GAS)</t>
  </si>
  <si>
    <t xml:space="preserve">CHARCON, EL</t>
  </si>
  <si>
    <t xml:space="preserve">COCON, EL</t>
  </si>
  <si>
    <t xml:space="preserve">COLLADOS, LOS</t>
  </si>
  <si>
    <t xml:space="preserve">GARROBILLO, EL</t>
  </si>
  <si>
    <t xml:space="preserve">GERANEOS, LOS</t>
  </si>
  <si>
    <t xml:space="preserve">LOMAS, LAS (CUESTA DE GAS)</t>
  </si>
  <si>
    <t xml:space="preserve">BEATAS, LAS (PUERTO LUMBRERAS)</t>
  </si>
  <si>
    <t xml:space="preserve">BEJAR, PUEBLO</t>
  </si>
  <si>
    <t xml:space="preserve">CASAS DE HELLIN</t>
  </si>
  <si>
    <t xml:space="preserve">CASICAS, LAS (PUERTO LUMBRERAS)</t>
  </si>
  <si>
    <t xml:space="preserve">MOLINO, EL (PUERTO LUMBRERAS)</t>
  </si>
  <si>
    <t xml:space="preserve">NOGALTE, PUEBLO</t>
  </si>
  <si>
    <t xml:space="preserve">PEÑON ALTO</t>
  </si>
  <si>
    <t xml:space="preserve">ESPARRAGAL DE PUERTO LUMBRERAS</t>
  </si>
  <si>
    <t xml:space="preserve">ESPARRAGALICO</t>
  </si>
  <si>
    <t xml:space="preserve">ESPARTAL MIRONES</t>
  </si>
</sst>
</file>

<file path=xl/styles.xml><?xml version="1.0" encoding="utf-8"?>
<styleSheet xmlns="http://schemas.openxmlformats.org/spreadsheetml/2006/main">
  <numFmts count="5">
    <numFmt numFmtId="164" formatCode="General"/>
    <numFmt numFmtId="165" formatCode="General"/>
    <numFmt numFmtId="166" formatCode="0"/>
    <numFmt numFmtId="167" formatCode="0.00"/>
    <numFmt numFmtId="168" formatCode="@"/>
  </numFmts>
  <fonts count="36">
    <font>
      <sz val="11"/>
      <color rgb="FF000000"/>
      <name val="Calibri"/>
      <family val="2"/>
      <charset val="1"/>
    </font>
    <font>
      <sz val="10"/>
      <name val="Arial"/>
      <family val="0"/>
    </font>
    <font>
      <sz val="10"/>
      <name val="Arial"/>
      <family val="0"/>
    </font>
    <font>
      <sz val="10"/>
      <name val="Arial"/>
      <family val="0"/>
    </font>
    <font>
      <b val="true"/>
      <i val="true"/>
      <sz val="9"/>
      <color rgb="FF000000"/>
      <name val="Calibri"/>
      <family val="2"/>
      <charset val="1"/>
    </font>
    <font>
      <sz val="8"/>
      <color rgb="FFFF0000"/>
      <name val="Calibri"/>
      <family val="2"/>
      <charset val="1"/>
    </font>
    <font>
      <b val="true"/>
      <sz val="11"/>
      <color rgb="FF000000"/>
      <name val="Calibri"/>
      <family val="2"/>
      <charset val="1"/>
    </font>
    <font>
      <sz val="11"/>
      <color rgb="FF4F81BD"/>
      <name val="Calibri"/>
      <family val="2"/>
      <charset val="1"/>
    </font>
    <font>
      <sz val="11"/>
      <color rgb="FFFF0000"/>
      <name val="Calibri"/>
      <family val="2"/>
      <charset val="1"/>
    </font>
    <font>
      <sz val="9"/>
      <color rgb="FFFF0000"/>
      <name val="Calibri"/>
      <family val="2"/>
      <charset val="1"/>
    </font>
    <font>
      <b val="true"/>
      <u val="single"/>
      <sz val="11"/>
      <color rgb="FF000000"/>
      <name val="Calibri"/>
      <family val="2"/>
      <charset val="1"/>
    </font>
    <font>
      <b val="true"/>
      <u val="single"/>
      <sz val="10"/>
      <color rgb="FF000000"/>
      <name val="Calibri"/>
      <family val="2"/>
      <charset val="1"/>
    </font>
    <font>
      <sz val="10"/>
      <color rgb="FF000000"/>
      <name val="Calibri"/>
      <family val="2"/>
      <charset val="1"/>
    </font>
    <font>
      <b val="true"/>
      <i val="true"/>
      <sz val="12"/>
      <color rgb="FFFF0000"/>
      <name val="Calibri"/>
      <family val="2"/>
      <charset val="1"/>
    </font>
    <font>
      <b val="true"/>
      <sz val="11"/>
      <color rgb="FFFF0000"/>
      <name val="Calibri"/>
      <family val="2"/>
      <charset val="1"/>
    </font>
    <font>
      <b val="true"/>
      <sz val="7"/>
      <color rgb="FFFF0000"/>
      <name val="Calibri"/>
      <family val="2"/>
      <charset val="1"/>
    </font>
    <font>
      <b val="true"/>
      <sz val="9"/>
      <color rgb="FF000000"/>
      <name val="Calibri"/>
      <family val="2"/>
      <charset val="1"/>
    </font>
    <font>
      <b val="true"/>
      <sz val="10"/>
      <color rgb="FF000000"/>
      <name val="Calibri"/>
      <family val="2"/>
      <charset val="1"/>
    </font>
    <font>
      <b val="true"/>
      <sz val="8"/>
      <color rgb="FF000000"/>
      <name val="Calibri"/>
      <family val="2"/>
      <charset val="1"/>
    </font>
    <font>
      <b val="true"/>
      <sz val="8"/>
      <color rgb="FF4F81BD"/>
      <name val="Calibri"/>
      <family val="2"/>
      <charset val="1"/>
    </font>
    <font>
      <sz val="10"/>
      <color rgb="FF4F81BD"/>
      <name val="Calibri"/>
      <family val="2"/>
      <charset val="1"/>
    </font>
    <font>
      <b val="true"/>
      <sz val="9"/>
      <color rgb="FF000000"/>
      <name val="Calibri"/>
      <family val="0"/>
    </font>
    <font>
      <b val="true"/>
      <u val="single"/>
      <sz val="12"/>
      <color rgb="FFFF0000"/>
      <name val="Arial"/>
      <family val="0"/>
    </font>
    <font>
      <sz val="12"/>
      <color rgb="FF4F81BD"/>
      <name val="Arial"/>
      <family val="0"/>
    </font>
    <font>
      <sz val="11"/>
      <color rgb="FF4F81BD"/>
      <name val="Arial"/>
      <family val="0"/>
    </font>
    <font>
      <sz val="11"/>
      <color rgb="FF000000"/>
      <name val="Calibri"/>
      <family val="0"/>
    </font>
    <font>
      <sz val="18"/>
      <color rgb="FF4F81BD"/>
      <name val="Arial"/>
      <family val="0"/>
    </font>
    <font>
      <sz val="18"/>
      <color rgb="FF000000"/>
      <name val="Calibri"/>
      <family val="0"/>
    </font>
    <font>
      <u val="single"/>
      <sz val="10"/>
      <color rgb="FF4F81BD"/>
      <name val="Arial"/>
      <family val="0"/>
    </font>
    <font>
      <b val="true"/>
      <u val="single"/>
      <sz val="10"/>
      <color rgb="FF4F81BD"/>
      <name val="Arial"/>
      <family val="0"/>
    </font>
    <font>
      <i val="true"/>
      <sz val="10"/>
      <color rgb="FFFF0000"/>
      <name val="Calibri"/>
      <family val="0"/>
    </font>
    <font>
      <b val="true"/>
      <i val="true"/>
      <sz val="10"/>
      <color rgb="FFFF0000"/>
      <name val="Calibri"/>
      <family val="0"/>
    </font>
    <font>
      <sz val="10"/>
      <color rgb="FFFF0000"/>
      <name val="Calibri"/>
      <family val="0"/>
    </font>
    <font>
      <b val="true"/>
      <sz val="10"/>
      <color rgb="FFFF0000"/>
      <name val="Calibri"/>
      <family val="0"/>
    </font>
    <font>
      <i val="true"/>
      <sz val="8.5"/>
      <color rgb="FFFF0000"/>
      <name val="Calibri"/>
      <family val="0"/>
    </font>
    <font>
      <sz val="11"/>
      <name val="Calibri"/>
      <family val="2"/>
      <charset val="1"/>
    </font>
  </fonts>
  <fills count="4">
    <fill>
      <patternFill patternType="none"/>
    </fill>
    <fill>
      <patternFill patternType="gray125"/>
    </fill>
    <fill>
      <patternFill patternType="solid">
        <fgColor rgb="FFFFFF00"/>
        <bgColor rgb="FFFFFF00"/>
      </patternFill>
    </fill>
    <fill>
      <patternFill patternType="solid">
        <fgColor rgb="FFD9D9D9"/>
        <bgColor rgb="FFC0C0C0"/>
      </patternFill>
    </fill>
  </fills>
  <borders count="14">
    <border diagonalUp="false" diagonalDown="false">
      <left/>
      <right/>
      <top/>
      <bottom/>
      <diagonal/>
    </border>
    <border diagonalUp="false" diagonalDown="false">
      <left style="medium"/>
      <right style="medium"/>
      <top style="medium"/>
      <bottom style="medium"/>
      <diagonal/>
    </border>
    <border diagonalUp="false" diagonalDown="false">
      <left style="thick">
        <color rgb="FF8EB4E3"/>
      </left>
      <right style="thick">
        <color rgb="FF8EB4E3"/>
      </right>
      <top style="thick">
        <color rgb="FF8EB4E3"/>
      </top>
      <bottom style="thick">
        <color rgb="FF8EB4E3"/>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true"/>
    </xf>
    <xf numFmtId="164" fontId="7" fillId="0" borderId="2" xfId="0" applyFont="true" applyBorder="true" applyAlignment="true" applyProtection="true">
      <alignment horizontal="center" vertical="bottom" textRotation="0" wrapText="false" indent="0" shrinkToFit="false"/>
      <protection locked="false" hidden="false"/>
    </xf>
    <xf numFmtId="165" fontId="8" fillId="0" borderId="3" xfId="0" applyFont="true" applyBorder="true" applyAlignment="true" applyProtection="true">
      <alignment horizontal="left" vertical="bottom" textRotation="0" wrapText="false" indent="0" shrinkToFit="false"/>
      <protection locked="true" hidden="true"/>
    </xf>
    <xf numFmtId="164" fontId="9" fillId="0" borderId="4" xfId="0" applyFont="true" applyBorder="true" applyAlignment="true" applyProtection="true">
      <alignment horizontal="left" vertical="bottom" textRotation="0" wrapText="false" indent="0" shrinkToFit="false"/>
      <protection locked="true" hidden="true"/>
    </xf>
    <xf numFmtId="164" fontId="9" fillId="0" borderId="5" xfId="0" applyFont="true" applyBorder="true" applyAlignment="true" applyProtection="true">
      <alignment horizontal="left" vertical="bottom" textRotation="0" wrapText="false" indent="0" shrinkToFit="false"/>
      <protection locked="true" hidden="true"/>
    </xf>
    <xf numFmtId="164" fontId="10" fillId="0" borderId="0" xfId="0" applyFont="true" applyBorder="false" applyAlignment="false" applyProtection="true">
      <alignment horizontal="general" vertical="bottom" textRotation="0" wrapText="false" indent="0" shrinkToFit="false"/>
      <protection locked="true" hidden="false"/>
    </xf>
    <xf numFmtId="165" fontId="8" fillId="0" borderId="6" xfId="0" applyFont="true" applyBorder="true" applyAlignment="true" applyProtection="true">
      <alignment horizontal="left" vertical="bottom" textRotation="0" wrapText="false" indent="0" shrinkToFit="false"/>
      <protection locked="true" hidden="true"/>
    </xf>
    <xf numFmtId="164" fontId="9" fillId="0" borderId="0" xfId="0" applyFont="true" applyBorder="true" applyAlignment="true" applyProtection="true">
      <alignment horizontal="left" vertical="bottom" textRotation="0" wrapText="false" indent="0" shrinkToFit="false"/>
      <protection locked="true" hidden="true"/>
    </xf>
    <xf numFmtId="164" fontId="9" fillId="0" borderId="7" xfId="0" applyFont="true" applyBorder="true" applyAlignment="true" applyProtection="true">
      <alignment horizontal="left" vertical="bottom" textRotation="0" wrapText="false" indent="0" shrinkToFit="false"/>
      <protection locked="true" hidden="true"/>
    </xf>
    <xf numFmtId="164" fontId="11"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right" vertical="bottom" textRotation="0" wrapText="false" indent="0" shrinkToFit="false"/>
      <protection locked="true" hidden="false"/>
    </xf>
    <xf numFmtId="165" fontId="8" fillId="0" borderId="8" xfId="0" applyFont="true" applyBorder="true" applyAlignment="true" applyProtection="true">
      <alignment horizontal="left" vertical="bottom" textRotation="0" wrapText="false" indent="0" shrinkToFit="false"/>
      <protection locked="true" hidden="true"/>
    </xf>
    <xf numFmtId="164" fontId="9" fillId="0" borderId="9" xfId="0" applyFont="true" applyBorder="true" applyAlignment="true" applyProtection="true">
      <alignment horizontal="left" vertical="bottom" textRotation="0" wrapText="false" indent="0" shrinkToFit="false"/>
      <protection locked="true" hidden="true"/>
    </xf>
    <xf numFmtId="164" fontId="9" fillId="0" borderId="10" xfId="0" applyFont="true" applyBorder="true" applyAlignment="true" applyProtection="true">
      <alignment horizontal="left" vertical="bottom"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true">
      <alignment horizontal="center" vertical="center" textRotation="0" wrapText="true" indent="0" shrinkToFit="false"/>
      <protection locked="true" hidden="false"/>
    </xf>
    <xf numFmtId="164" fontId="6" fillId="0" borderId="1" xfId="0" applyFont="true" applyBorder="true" applyAlignment="true" applyProtection="true">
      <alignment horizontal="center" vertical="center" textRotation="90" wrapText="true" indent="0" shrinkToFit="false"/>
      <protection locked="true" hidden="false"/>
    </xf>
    <xf numFmtId="164" fontId="6" fillId="0" borderId="11" xfId="0" applyFont="true" applyBorder="true" applyAlignment="true" applyProtection="true">
      <alignment horizontal="center" vertical="center" textRotation="0" wrapText="true" indent="0" shrinkToFit="false"/>
      <protection locked="true" hidden="false"/>
    </xf>
    <xf numFmtId="164" fontId="6" fillId="0" borderId="4"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16" fillId="0" borderId="11" xfId="0" applyFont="true" applyBorder="true" applyAlignment="true" applyProtection="true">
      <alignment horizontal="center" vertical="center" textRotation="0" wrapText="true" indent="0" shrinkToFit="false"/>
      <protection locked="true" hidden="false"/>
    </xf>
    <xf numFmtId="164" fontId="16" fillId="0" borderId="1" xfId="0" applyFont="true" applyBorder="true" applyAlignment="true" applyProtection="true">
      <alignment horizontal="center" vertical="center" textRotation="0" wrapText="true" indent="0" shrinkToFit="false"/>
      <protection locked="true" hidden="false"/>
    </xf>
    <xf numFmtId="164" fontId="17" fillId="0" borderId="1" xfId="0" applyFont="true" applyBorder="true" applyAlignment="true" applyProtection="true">
      <alignment horizontal="center" vertical="center" textRotation="0" wrapText="true" indent="0" shrinkToFit="false"/>
      <protection locked="true" hidden="false"/>
    </xf>
    <xf numFmtId="164" fontId="6" fillId="0" borderId="12" xfId="0" applyFont="true" applyBorder="true" applyAlignment="true" applyProtection="true">
      <alignment horizontal="center" vertical="center" textRotation="0" wrapText="true" indent="0" shrinkToFit="false"/>
      <protection locked="true" hidden="false"/>
    </xf>
    <xf numFmtId="164" fontId="17" fillId="0" borderId="12" xfId="0" applyFont="true" applyBorder="true" applyAlignment="true" applyProtection="true">
      <alignment horizontal="center" vertical="center" textRotation="0" wrapText="true" indent="0" shrinkToFit="false"/>
      <protection locked="true" hidden="false"/>
    </xf>
    <xf numFmtId="164" fontId="16" fillId="0" borderId="12" xfId="0" applyFont="true" applyBorder="true" applyAlignment="true" applyProtection="true">
      <alignment horizontal="center" vertical="center" textRotation="0" wrapText="true" indent="0" shrinkToFit="false"/>
      <protection locked="true" hidden="false"/>
    </xf>
    <xf numFmtId="164" fontId="20" fillId="0" borderId="0" xfId="0" applyFont="true" applyBorder="false" applyAlignment="true" applyProtection="true">
      <alignment horizontal="center" vertical="center" textRotation="0" wrapText="true" indent="0" shrinkToFit="false"/>
      <protection locked="false" hidden="false"/>
    </xf>
    <xf numFmtId="165" fontId="7" fillId="0" borderId="0" xfId="0" applyFont="true" applyBorder="false" applyAlignment="true" applyProtection="false">
      <alignment horizontal="center" vertical="center" textRotation="0" wrapText="true" indent="0" shrinkToFit="false"/>
      <protection locked="true" hidden="false"/>
    </xf>
    <xf numFmtId="165" fontId="7" fillId="2" borderId="0" xfId="0" applyFont="true" applyBorder="true" applyAlignment="true" applyProtection="true">
      <alignment horizontal="general" vertical="center" textRotation="0" wrapText="true" indent="0" shrinkToFit="false"/>
      <protection locked="false" hidden="false"/>
    </xf>
    <xf numFmtId="164" fontId="7" fillId="0" borderId="4" xfId="0" applyFont="true" applyBorder="true" applyAlignment="true" applyProtection="true">
      <alignment horizontal="left" vertical="center" textRotation="0" wrapText="true" indent="0" shrinkToFit="false"/>
      <protection locked="false" hidden="false"/>
    </xf>
    <xf numFmtId="165" fontId="7" fillId="2" borderId="4" xfId="0" applyFont="true" applyBorder="true" applyAlignment="true" applyProtection="true">
      <alignment horizontal="left" vertical="center" textRotation="0" wrapText="true" indent="0" shrinkToFit="false"/>
      <protection locked="false" hidden="false"/>
    </xf>
    <xf numFmtId="164" fontId="7" fillId="0" borderId="0" xfId="0" applyFont="true" applyBorder="true" applyAlignment="true" applyProtection="true">
      <alignment horizontal="general" vertical="center" textRotation="0" wrapText="true" indent="0" shrinkToFit="false"/>
      <protection locked="false" hidden="false"/>
    </xf>
    <xf numFmtId="164" fontId="7" fillId="0" borderId="4" xfId="0" applyFont="true" applyBorder="true" applyAlignment="true" applyProtection="true">
      <alignment horizontal="left" vertical="center" textRotation="0" wrapText="true" indent="0" shrinkToFit="false"/>
      <protection locked="false" hidden="false"/>
    </xf>
    <xf numFmtId="164" fontId="7" fillId="0" borderId="4" xfId="0" applyFont="true" applyBorder="true" applyAlignment="true" applyProtection="true">
      <alignment horizontal="right" vertical="center" textRotation="0" wrapText="true" indent="0" shrinkToFit="false"/>
      <protection locked="false" hidden="false"/>
    </xf>
    <xf numFmtId="166" fontId="7" fillId="0" borderId="4" xfId="0" applyFont="true" applyBorder="true" applyAlignment="true" applyProtection="true">
      <alignment horizontal="right" vertical="center" textRotation="0" wrapText="true" indent="0" shrinkToFit="false"/>
      <protection locked="false" hidden="false"/>
    </xf>
    <xf numFmtId="164" fontId="7" fillId="0" borderId="4" xfId="0" applyFont="true" applyBorder="true" applyAlignment="true" applyProtection="true">
      <alignment horizontal="center" vertical="center" textRotation="0" wrapText="true" indent="0" shrinkToFit="false"/>
      <protection locked="false" hidden="false"/>
    </xf>
    <xf numFmtId="165" fontId="7" fillId="2" borderId="4" xfId="0" applyFont="true" applyBorder="true" applyAlignment="true" applyProtection="true">
      <alignment horizontal="center" vertical="center" textRotation="0" wrapText="true" indent="0" shrinkToFit="false"/>
      <protection locked="false" hidden="false"/>
    </xf>
    <xf numFmtId="165" fontId="7" fillId="2" borderId="4" xfId="0" applyFont="true" applyBorder="true" applyAlignment="true" applyProtection="true">
      <alignment horizontal="right" vertical="center" textRotation="0" wrapText="true" indent="0" shrinkToFit="false"/>
      <protection locked="false" hidden="false"/>
    </xf>
    <xf numFmtId="165" fontId="7" fillId="2" borderId="4" xfId="0" applyFont="true" applyBorder="true" applyAlignment="true" applyProtection="true">
      <alignment horizontal="right" vertical="center" textRotation="0" wrapText="true" indent="0" shrinkToFit="false"/>
      <protection locked="true" hidden="true"/>
    </xf>
    <xf numFmtId="167" fontId="7" fillId="0" borderId="4" xfId="0" applyFont="true" applyBorder="true" applyAlignment="true" applyProtection="true">
      <alignment horizontal="right" vertical="center" textRotation="0" wrapText="true" indent="0" shrinkToFit="false"/>
      <protection locked="false" hidden="false"/>
    </xf>
    <xf numFmtId="164" fontId="7" fillId="0" borderId="0" xfId="0" applyFont="true" applyBorder="true" applyAlignment="true" applyProtection="true">
      <alignment horizontal="right" vertical="center" textRotation="0" wrapText="true" indent="0" shrinkToFit="false"/>
      <protection locked="false" hidden="true"/>
    </xf>
    <xf numFmtId="165" fontId="7" fillId="0" borderId="0" xfId="0" applyFont="true" applyBorder="true" applyAlignment="true" applyProtection="true">
      <alignment horizontal="right" vertical="center" textRotation="0" wrapText="true" indent="0" shrinkToFit="false"/>
      <protection locked="false" hidden="true"/>
    </xf>
    <xf numFmtId="165" fontId="7" fillId="0" borderId="0" xfId="0" applyFont="true" applyBorder="false" applyAlignment="true" applyProtection="true">
      <alignment horizontal="center" vertical="center" textRotation="0" wrapText="false" indent="0" shrinkToFit="false"/>
      <protection locked="true" hidden="true"/>
    </xf>
    <xf numFmtId="165" fontId="14" fillId="0" borderId="0" xfId="0" applyFont="true" applyBorder="false" applyAlignment="false" applyProtection="true">
      <alignment horizontal="general" vertical="bottom" textRotation="0" wrapText="false" indent="0" shrinkToFit="false"/>
      <protection locked="true" hidden="true"/>
    </xf>
    <xf numFmtId="164" fontId="20" fillId="0" borderId="0" xfId="0" applyFont="true" applyBorder="true" applyAlignment="true" applyProtection="true">
      <alignment horizontal="center" vertical="center" textRotation="0" wrapText="true" indent="0" shrinkToFit="false"/>
      <protection locked="false" hidden="false"/>
    </xf>
    <xf numFmtId="165"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false" hidden="false"/>
    </xf>
    <xf numFmtId="165" fontId="7" fillId="2" borderId="0" xfId="0" applyFont="true" applyBorder="true" applyAlignment="true" applyProtection="true">
      <alignment horizontal="left" vertical="center" textRotation="0" wrapText="true" indent="0" shrinkToFit="false"/>
      <protection locked="false" hidden="false"/>
    </xf>
    <xf numFmtId="164" fontId="7" fillId="0" borderId="0" xfId="0" applyFont="true" applyBorder="true" applyAlignment="true" applyProtection="true">
      <alignment horizontal="left" vertical="center" textRotation="0" wrapText="true" indent="0" shrinkToFit="false"/>
      <protection locked="false" hidden="false"/>
    </xf>
    <xf numFmtId="164" fontId="7" fillId="0" borderId="0" xfId="0" applyFont="true" applyBorder="true" applyAlignment="true" applyProtection="true">
      <alignment horizontal="right" vertical="center" textRotation="0" wrapText="true" indent="0" shrinkToFit="false"/>
      <protection locked="false" hidden="false"/>
    </xf>
    <xf numFmtId="166" fontId="7" fillId="0" borderId="0" xfId="0" applyFont="true" applyBorder="true" applyAlignment="true" applyProtection="true">
      <alignment horizontal="right" vertical="center" textRotation="0" wrapText="true" indent="0" shrinkToFit="false"/>
      <protection locked="false" hidden="false"/>
    </xf>
    <xf numFmtId="164" fontId="7" fillId="0" borderId="0" xfId="0" applyFont="true" applyBorder="true" applyAlignment="true" applyProtection="true">
      <alignment horizontal="center" vertical="center" textRotation="0" wrapText="true" indent="0" shrinkToFit="false"/>
      <protection locked="false" hidden="false"/>
    </xf>
    <xf numFmtId="165" fontId="7" fillId="2" borderId="0" xfId="0" applyFont="true" applyBorder="true" applyAlignment="true" applyProtection="true">
      <alignment horizontal="right" vertical="center" textRotation="0" wrapText="true" indent="0" shrinkToFit="false"/>
      <protection locked="false" hidden="false"/>
    </xf>
    <xf numFmtId="165" fontId="7" fillId="2" borderId="0" xfId="0" applyFont="true" applyBorder="true" applyAlignment="true" applyProtection="true">
      <alignment horizontal="right" vertical="center" textRotation="0" wrapText="true" indent="0" shrinkToFit="false"/>
      <protection locked="true" hidden="true"/>
    </xf>
    <xf numFmtId="167" fontId="7" fillId="0" borderId="0" xfId="0" applyFont="true" applyBorder="true" applyAlignment="true" applyProtection="true">
      <alignment horizontal="right" vertical="center" textRotation="0" wrapText="true" indent="0" shrinkToFit="false"/>
      <protection locked="false" hidden="false"/>
    </xf>
    <xf numFmtId="165" fontId="14" fillId="0" borderId="0" xfId="0" applyFont="true" applyBorder="true" applyAlignment="false" applyProtection="true">
      <alignment horizontal="general" vertical="bottom" textRotation="0" wrapText="false" indent="0" shrinkToFit="false"/>
      <protection locked="true" hidden="true"/>
    </xf>
    <xf numFmtId="165" fontId="0" fillId="2" borderId="0" xfId="0" applyFont="false" applyBorder="false" applyAlignment="true" applyProtection="false">
      <alignment horizontal="center" vertical="bottom" textRotation="0" wrapText="false" indent="0" shrinkToFit="false"/>
      <protection locked="true" hidden="false"/>
    </xf>
    <xf numFmtId="164" fontId="7" fillId="2" borderId="0" xfId="0" applyFont="true" applyBorder="true" applyAlignment="true" applyProtection="true">
      <alignment horizontal="center" vertical="center" textRotation="0" wrapText="true" indent="0" shrinkToFit="false"/>
      <protection locked="false" hidden="false"/>
    </xf>
    <xf numFmtId="164" fontId="7" fillId="0" borderId="0" xfId="0" applyFont="true" applyBorder="true" applyAlignment="true" applyProtection="true">
      <alignment horizontal="center" vertical="center" textRotation="0" wrapText="true" indent="0" shrinkToFit="false"/>
      <protection locked="false" hidden="false"/>
    </xf>
    <xf numFmtId="165" fontId="0" fillId="2" borderId="0" xfId="0" applyFont="false" applyBorder="false" applyAlignment="false" applyProtection="false">
      <alignment horizontal="general" vertical="bottom" textRotation="0" wrapText="false" indent="0" shrinkToFit="false"/>
      <protection locked="true" hidden="false"/>
    </xf>
    <xf numFmtId="165" fontId="7" fillId="2" borderId="0" xfId="0" applyFont="true" applyBorder="true" applyAlignment="true" applyProtection="true">
      <alignment horizontal="right" vertical="center" textRotation="0" wrapText="true" indent="0" shrinkToFit="false"/>
      <protection locked="false" hidden="true"/>
    </xf>
    <xf numFmtId="165" fontId="14" fillId="2"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6" fillId="3" borderId="13" xfId="0" applyFont="tru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5">
    <dxf>
      <font>
        <color rgb="FF9C0006"/>
      </font>
      <fill>
        <patternFill>
          <bgColor rgb="FFFFC7CE"/>
        </patternFill>
      </fill>
    </dxf>
    <dxf>
      <font>
        <b val="1"/>
        <i val="0"/>
        <color rgb="FFFFFFFF"/>
      </font>
      <fill>
        <patternFill>
          <bgColor rgb="FFFF0000"/>
        </patternFill>
      </fill>
    </dxf>
    <dxf>
      <font>
        <b val="1"/>
        <i val="0"/>
        <color rgb="FFFFFFFF"/>
      </font>
      <fill>
        <patternFill>
          <bgColor rgb="FFFF0000"/>
        </patternFill>
      </fill>
      <border diagonalUp="false" diagonalDown="false">
        <left style="thin"/>
        <right style="thin"/>
        <top style="thin"/>
        <bottom style="thin"/>
        <diagonal/>
      </border>
    </dxf>
    <dxf>
      <font>
        <b val="1"/>
        <i val="0"/>
        <color rgb="FFF2F2F2"/>
      </font>
      <fill>
        <patternFill>
          <bgColor rgb="FFFF5050"/>
        </patternFill>
      </fill>
    </dxf>
    <dxf>
      <font>
        <b val="1"/>
        <i val="0"/>
        <color rgb="FFFFFFFF"/>
      </font>
      <fill>
        <patternFill>
          <bgColor rgb="FFFF0000"/>
        </patternFill>
      </fill>
      <border diagonalUp="false" diagonalDown="false">
        <left style="thin"/>
        <right style="thin"/>
        <top style="thin"/>
        <bottom style="thin"/>
        <diagonal/>
      </border>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7CE"/>
      <rgbColor rgb="FF3366FF"/>
      <rgbColor rgb="FF33CCCC"/>
      <rgbColor rgb="FF99CC00"/>
      <rgbColor rgb="FFFFCC00"/>
      <rgbColor rgb="FFFF9900"/>
      <rgbColor rgb="FFFF5050"/>
      <rgbColor rgb="FF4F81BD"/>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jpeg"/>
</Relationships>
</file>

<file path=xl/drawings/_rels/drawing2.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74160</xdr:colOff>
      <xdr:row>0</xdr:row>
      <xdr:rowOff>162000</xdr:rowOff>
    </xdr:from>
    <xdr:to>
      <xdr:col>0</xdr:col>
      <xdr:colOff>397800</xdr:colOff>
      <xdr:row>3</xdr:row>
      <xdr:rowOff>126000</xdr:rowOff>
    </xdr:to>
    <xdr:pic>
      <xdr:nvPicPr>
        <xdr:cNvPr id="0" name="2 Imagen" descr=""/>
        <xdr:cNvPicPr/>
      </xdr:nvPicPr>
      <xdr:blipFill>
        <a:blip r:embed="rId1"/>
        <a:stretch/>
      </xdr:blipFill>
      <xdr:spPr>
        <a:xfrm>
          <a:off x="74160" y="162000"/>
          <a:ext cx="323640" cy="611640"/>
        </a:xfrm>
        <a:prstGeom prst="rect">
          <a:avLst/>
        </a:prstGeom>
        <a:ln>
          <a:noFill/>
        </a:ln>
      </xdr:spPr>
    </xdr:pic>
    <xdr:clientData/>
  </xdr:twoCellAnchor>
  <xdr:twoCellAnchor editAs="twoCell">
    <xdr:from>
      <xdr:col>1</xdr:col>
      <xdr:colOff>16920</xdr:colOff>
      <xdr:row>1</xdr:row>
      <xdr:rowOff>360</xdr:rowOff>
    </xdr:from>
    <xdr:to>
      <xdr:col>3</xdr:col>
      <xdr:colOff>1684440</xdr:colOff>
      <xdr:row>3</xdr:row>
      <xdr:rowOff>228240</xdr:rowOff>
    </xdr:to>
    <xdr:sp>
      <xdr:nvSpPr>
        <xdr:cNvPr id="1" name="CustomShape 1"/>
        <xdr:cNvSpPr/>
      </xdr:nvSpPr>
      <xdr:spPr>
        <a:xfrm>
          <a:off x="471240" y="190800"/>
          <a:ext cx="2067120" cy="6850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1" lang="es-ES" sz="900" spc="-1" strike="noStrike">
              <a:solidFill>
                <a:srgbClr val="000000"/>
              </a:solidFill>
              <a:latin typeface="Calibri"/>
            </a:rPr>
            <a:t>Región de Murcia</a:t>
          </a:r>
          <a:endParaRPr b="0" lang="es-ES" sz="900" spc="-1" strike="noStrike">
            <a:latin typeface="Times New Roman"/>
          </a:endParaRPr>
        </a:p>
        <a:p>
          <a:pPr>
            <a:lnSpc>
              <a:spcPct val="100000"/>
            </a:lnSpc>
          </a:pPr>
          <a:endParaRPr b="0" lang="es-ES" sz="900" spc="-1" strike="noStrike">
            <a:latin typeface="Times New Roman"/>
          </a:endParaRPr>
        </a:p>
        <a:p>
          <a:pPr>
            <a:lnSpc>
              <a:spcPct val="100000"/>
            </a:lnSpc>
          </a:pPr>
          <a:r>
            <a:rPr b="1" lang="es-ES" sz="900" spc="-1" strike="noStrike">
              <a:solidFill>
                <a:srgbClr val="000000"/>
              </a:solidFill>
              <a:latin typeface="Calibri"/>
            </a:rPr>
            <a:t>Instituto  de Turismo de la Región de Murcia</a:t>
          </a:r>
          <a:endParaRPr b="0" lang="es-ES" sz="900" spc="-1" strike="noStrike">
            <a:latin typeface="Times New Roman"/>
          </a:endParaRPr>
        </a:p>
      </xdr:txBody>
    </xdr:sp>
    <xdr:clientData/>
  </xdr:twoCellAnchor>
  <xdr:twoCellAnchor editAs="twoCell">
    <xdr:from>
      <xdr:col>28</xdr:col>
      <xdr:colOff>297360</xdr:colOff>
      <xdr:row>1</xdr:row>
      <xdr:rowOff>0</xdr:rowOff>
    </xdr:from>
    <xdr:to>
      <xdr:col>57</xdr:col>
      <xdr:colOff>23040</xdr:colOff>
      <xdr:row>8</xdr:row>
      <xdr:rowOff>83520</xdr:rowOff>
    </xdr:to>
    <xdr:sp>
      <xdr:nvSpPr>
        <xdr:cNvPr id="2" name="CustomShape 1"/>
        <xdr:cNvSpPr/>
      </xdr:nvSpPr>
      <xdr:spPr>
        <a:xfrm>
          <a:off x="17253000" y="190440"/>
          <a:ext cx="8238960" cy="168372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noAutofit/>
        </a:bodyPr>
        <a:p>
          <a:pPr algn="ctr">
            <a:lnSpc>
              <a:spcPct val="100000"/>
            </a:lnSpc>
          </a:pPr>
          <a:r>
            <a:rPr b="1" lang="es-ES" sz="1200" spc="-1" strike="noStrike" u="sng">
              <a:solidFill>
                <a:srgbClr val="ff0000"/>
              </a:solidFill>
              <a:uFillTx/>
              <a:latin typeface="Arial"/>
            </a:rPr>
            <a:t>A T E N C I Ó N</a:t>
          </a:r>
          <a:r>
            <a:rPr b="0" lang="es-ES" sz="1200" spc="-1" strike="noStrike">
              <a:solidFill>
                <a:srgbClr val="4f81bd"/>
              </a:solidFill>
              <a:latin typeface="Arial"/>
            </a:rPr>
            <a:t> </a:t>
          </a:r>
          <a:endParaRPr b="0" lang="es-ES" sz="1200" spc="-1" strike="noStrike">
            <a:latin typeface="Times New Roman"/>
          </a:endParaRPr>
        </a:p>
        <a:p>
          <a:pPr>
            <a:lnSpc>
              <a:spcPct val="100000"/>
            </a:lnSpc>
          </a:pPr>
          <a:r>
            <a:rPr b="0" lang="es-ES" sz="1100" spc="-1" strike="noStrike">
              <a:solidFill>
                <a:srgbClr val="4f81bd"/>
              </a:solidFill>
              <a:latin typeface="Arial"/>
            </a:rPr>
            <a:t>1.- Debeá presentar el modelo "P-1890 Declaración Responsable de Clasificación Turística" en los registro legalmente establecidos. </a:t>
          </a:r>
          <a:endParaRPr b="0" lang="es-ES" sz="1100" spc="-1" strike="noStrike">
            <a:latin typeface="Times New Roman"/>
          </a:endParaRPr>
        </a:p>
        <a:p>
          <a:pPr>
            <a:lnSpc>
              <a:spcPct val="100000"/>
            </a:lnSpc>
          </a:pPr>
          <a:endParaRPr b="0" lang="es-ES" sz="1100" spc="-1" strike="noStrike">
            <a:latin typeface="Times New Roman"/>
          </a:endParaRPr>
        </a:p>
        <a:p>
          <a:pPr>
            <a:lnSpc>
              <a:spcPct val="100000"/>
            </a:lnSpc>
          </a:pPr>
          <a:r>
            <a:rPr b="0" lang="es-ES" sz="1100" spc="-1" strike="noStrike">
              <a:solidFill>
                <a:srgbClr val="4f81bd"/>
              </a:solidFill>
              <a:latin typeface="Arial"/>
            </a:rPr>
            <a:t>2.- Rellenar correctamente este documento excel, grabarlo en su disco duro y enviarlo por correo electrónico a la dirección que figura a continuación:                        </a:t>
          </a:r>
          <a:endParaRPr b="0" lang="es-ES" sz="1100" spc="-1" strike="noStrike">
            <a:latin typeface="Times New Roman"/>
          </a:endParaRPr>
        </a:p>
        <a:p>
          <a:pPr algn="ctr">
            <a:lnSpc>
              <a:spcPct val="100000"/>
            </a:lnSpc>
          </a:pPr>
          <a:r>
            <a:rPr b="0" lang="es-ES" sz="1800" spc="-1" strike="noStrike">
              <a:solidFill>
                <a:srgbClr val="4f81bd"/>
              </a:solidFill>
              <a:latin typeface="Arial"/>
            </a:rPr>
            <a:t>ordenacion@murciaturistica.es</a:t>
          </a:r>
          <a:endParaRPr b="0" lang="es-ES" sz="1800" spc="-1" strike="noStrike">
            <a:latin typeface="Times New Roman"/>
          </a:endParaRPr>
        </a:p>
        <a:p>
          <a:pPr>
            <a:lnSpc>
              <a:spcPct val="100000"/>
            </a:lnSpc>
          </a:pPr>
          <a:endParaRPr b="0" lang="es-ES" sz="1800" spc="-1" strike="noStrike">
            <a:latin typeface="Times New Roman"/>
          </a:endParaRPr>
        </a:p>
        <a:p>
          <a:pPr>
            <a:lnSpc>
              <a:spcPct val="100000"/>
            </a:lnSpc>
          </a:pPr>
          <a:r>
            <a:rPr b="0" lang="es-ES" sz="1000" spc="-1" strike="noStrike" u="sng">
              <a:solidFill>
                <a:srgbClr val="4f81bd"/>
              </a:solidFill>
              <a:uFillTx/>
              <a:latin typeface="Arial"/>
            </a:rPr>
            <a:t>Nota: No corvertir a pdf. </a:t>
          </a:r>
          <a:r>
            <a:rPr b="1" lang="es-ES" sz="1000" spc="-1" strike="noStrike" u="sng">
              <a:solidFill>
                <a:srgbClr val="4f81bd"/>
              </a:solidFill>
              <a:uFillTx/>
              <a:latin typeface="Arial"/>
            </a:rPr>
            <a:t>Enviar siempre en formato Excel.</a:t>
          </a:r>
          <a:endParaRPr b="0" lang="es-ES" sz="1000" spc="-1" strike="noStrike">
            <a:latin typeface="Times New Roman"/>
          </a:endParaRPr>
        </a:p>
      </xdr:txBody>
    </xdr:sp>
    <xdr:clientData/>
  </xdr:twoCellAnchor>
  <xdr:twoCellAnchor editAs="twoCell">
    <xdr:from>
      <xdr:col>0</xdr:col>
      <xdr:colOff>54360</xdr:colOff>
      <xdr:row>5</xdr:row>
      <xdr:rowOff>68760</xdr:rowOff>
    </xdr:from>
    <xdr:to>
      <xdr:col>8</xdr:col>
      <xdr:colOff>426960</xdr:colOff>
      <xdr:row>8</xdr:row>
      <xdr:rowOff>213120</xdr:rowOff>
    </xdr:to>
    <xdr:sp>
      <xdr:nvSpPr>
        <xdr:cNvPr id="3" name="CustomShape 1"/>
        <xdr:cNvSpPr/>
      </xdr:nvSpPr>
      <xdr:spPr>
        <a:xfrm>
          <a:off x="54360" y="1173600"/>
          <a:ext cx="7231680" cy="83016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noAutofit/>
        </a:bodyPr>
        <a:p>
          <a:pPr algn="just">
            <a:lnSpc>
              <a:spcPct val="100000"/>
            </a:lnSpc>
          </a:pPr>
          <a:r>
            <a:rPr b="0" i="1" lang="es-ES" sz="1000" spc="-1" strike="noStrike">
              <a:solidFill>
                <a:srgbClr val="ff0000"/>
              </a:solidFill>
              <a:latin typeface="Calibri"/>
            </a:rPr>
            <a:t>ADVERTENCIA: "</a:t>
          </a:r>
          <a:r>
            <a:rPr b="1" i="1" lang="es-ES" sz="1000" spc="-1" strike="noStrike">
              <a:solidFill>
                <a:srgbClr val="ff0000"/>
              </a:solidFill>
              <a:latin typeface="Calibri"/>
            </a:rPr>
            <a:t>La inexactitud, falsedad u omisión, de carácter esencial, de cualquier dato o información (...), determinará la imposibilidad de continuar con el ejercicio de la actividad afectada desde el momento en que se tenga constancia de tales hechos, sin perjuicio de las responsabilidades penales, civiles o administrativas a que hubiera lugar" </a:t>
          </a:r>
          <a:r>
            <a:rPr b="0" lang="es-ES" sz="1000" spc="-1" strike="noStrike">
              <a:solidFill>
                <a:srgbClr val="ff0000"/>
              </a:solidFill>
              <a:latin typeface="Calibri"/>
            </a:rPr>
            <a:t>(art. </a:t>
          </a:r>
          <a:r>
            <a:rPr b="0" i="1" lang="es-ES" sz="1000" spc="-1" strike="noStrike">
              <a:solidFill>
                <a:srgbClr val="ff0000"/>
              </a:solidFill>
              <a:latin typeface="Calibri"/>
            </a:rPr>
            <a:t>69.4 </a:t>
          </a:r>
          <a:r>
            <a:rPr b="0" lang="es-ES" sz="1000" spc="-1" strike="noStrike">
              <a:solidFill>
                <a:srgbClr val="ff0000"/>
              </a:solidFill>
              <a:latin typeface="Calibri"/>
            </a:rPr>
            <a:t>LPACAP 39/2015).  </a:t>
          </a:r>
          <a:r>
            <a:rPr b="1" lang="es-ES" sz="1000" spc="-1" strike="noStrike">
              <a:solidFill>
                <a:srgbClr val="ff0000"/>
              </a:solidFill>
              <a:latin typeface="Calibri"/>
            </a:rPr>
            <a:t>Infracción grave sancionada con multa de 1001 euros a 10000 euros </a:t>
          </a:r>
          <a:r>
            <a:rPr b="0" lang="es-ES" sz="1000" spc="-1" strike="noStrike">
              <a:solidFill>
                <a:srgbClr val="ff0000"/>
              </a:solidFill>
              <a:latin typeface="Calibri"/>
            </a:rPr>
            <a:t>(arts. 48,8; 50  LTRM 12/2013).</a:t>
          </a:r>
          <a:endParaRPr b="0" lang="es-ES" sz="1000" spc="-1" strike="noStrike">
            <a:latin typeface="Times New Roman"/>
          </a:endParaRPr>
        </a:p>
        <a:p>
          <a:pPr algn="just">
            <a:lnSpc>
              <a:spcPct val="100000"/>
            </a:lnSpc>
          </a:pPr>
          <a:endParaRPr b="0" lang="es-ES"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160200</xdr:colOff>
      <xdr:row>5</xdr:row>
      <xdr:rowOff>76320</xdr:rowOff>
    </xdr:from>
    <xdr:to>
      <xdr:col>15</xdr:col>
      <xdr:colOff>713520</xdr:colOff>
      <xdr:row>24</xdr:row>
      <xdr:rowOff>106560</xdr:rowOff>
    </xdr:to>
    <xdr:pic>
      <xdr:nvPicPr>
        <xdr:cNvPr id="4" name="1 Imagen" descr=""/>
        <xdr:cNvPicPr/>
      </xdr:nvPicPr>
      <xdr:blipFill>
        <a:blip r:embed="rId1"/>
        <a:stretch/>
      </xdr:blipFill>
      <xdr:spPr>
        <a:xfrm>
          <a:off x="13411080" y="1013400"/>
          <a:ext cx="2012760" cy="3543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H2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1" topLeftCell="A12" activePane="bottomLeft" state="frozen"/>
      <selection pane="topLeft" activeCell="A1" activeCellId="0" sqref="A1"/>
      <selection pane="bottomLeft" activeCell="A12" activeCellId="0" sqref="A12"/>
    </sheetView>
  </sheetViews>
  <sheetFormatPr defaultColWidth="10.35546875" defaultRowHeight="14.4" zeroHeight="false" outlineLevelRow="0" outlineLevelCol="0"/>
  <cols>
    <col collapsed="false" customWidth="true" hidden="false" outlineLevel="0" max="1" min="1" style="0" width="6.44"/>
    <col collapsed="false" customWidth="true" hidden="false" outlineLevel="0" max="2" min="2" style="0" width="5.66"/>
    <col collapsed="false" customWidth="true" hidden="true" outlineLevel="0" max="3" min="3" style="0" width="6.66"/>
    <col collapsed="false" customWidth="true" hidden="false" outlineLevel="0" max="4" min="4" style="0" width="25.89"/>
    <col collapsed="false" customWidth="true" hidden="true" outlineLevel="0" max="5" min="5" style="0" width="4.89"/>
    <col collapsed="false" customWidth="true" hidden="false" outlineLevel="0" max="6" min="6" style="0" width="17.67"/>
    <col collapsed="false" customWidth="true" hidden="false" outlineLevel="0" max="7" min="7" style="0" width="17.11"/>
    <col collapsed="false" customWidth="true" hidden="false" outlineLevel="0" max="8" min="8" style="0" width="24.44"/>
    <col collapsed="false" customWidth="true" hidden="false" outlineLevel="0" max="9" min="9" style="0" width="6.34"/>
    <col collapsed="false" customWidth="true" hidden="false" outlineLevel="0" max="11" min="10" style="0" width="5.55"/>
    <col collapsed="false" customWidth="true" hidden="false" outlineLevel="0" max="12" min="12" style="0" width="5.1"/>
    <col collapsed="false" customWidth="true" hidden="false" outlineLevel="0" max="13" min="13" style="0" width="5.44"/>
    <col collapsed="false" customWidth="true" hidden="false" outlineLevel="0" max="14" min="14" style="0" width="5.89"/>
    <col collapsed="false" customWidth="true" hidden="false" outlineLevel="0" max="15" min="15" style="0" width="24.56"/>
    <col collapsed="false" customWidth="true" hidden="false" outlineLevel="0" max="16" min="16" style="0" width="7.67"/>
    <col collapsed="false" customWidth="true" hidden="false" outlineLevel="0" max="17" min="17" style="0" width="26"/>
    <col collapsed="false" customWidth="true" hidden="false" outlineLevel="0" max="18" min="18" style="0" width="11.56"/>
    <col collapsed="false" customWidth="true" hidden="false" outlineLevel="0" max="19" min="19" style="0" width="20.66"/>
    <col collapsed="false" customWidth="true" hidden="true" outlineLevel="0" max="20" min="20" style="0" width="20.66"/>
    <col collapsed="false" customWidth="true" hidden="false" outlineLevel="0" max="21" min="21" style="0" width="8.11"/>
    <col collapsed="false" customWidth="true" hidden="true" outlineLevel="0" max="25" min="22" style="0" width="9.33"/>
    <col collapsed="false" customWidth="true" hidden="false" outlineLevel="0" max="26" min="26" style="0" width="10.66"/>
    <col collapsed="false" customWidth="true" hidden="true" outlineLevel="0" max="27" min="27" style="0" width="9.33"/>
    <col collapsed="false" customWidth="true" hidden="true" outlineLevel="0" max="28" min="28" style="0" width="10.99"/>
    <col collapsed="false" customWidth="true" hidden="false" outlineLevel="0" max="29" min="29" style="0" width="10.56"/>
    <col collapsed="false" customWidth="true" hidden="false" outlineLevel="0" max="30" min="30" style="0" width="10.89"/>
    <col collapsed="false" customWidth="true" hidden="true" outlineLevel="0" max="31" min="31" style="0" width="9.33"/>
    <col collapsed="false" customWidth="true" hidden="true" outlineLevel="0" max="32" min="32" style="0" width="9.66"/>
    <col collapsed="false" customWidth="true" hidden="false" outlineLevel="0" max="33" min="33" style="0" width="10.45"/>
    <col collapsed="false" customWidth="true" hidden="false" outlineLevel="0" max="34" min="34" style="0" width="10.66"/>
    <col collapsed="false" customWidth="true" hidden="true" outlineLevel="0" max="35" min="35" style="0" width="9.33"/>
    <col collapsed="false" customWidth="true" hidden="true" outlineLevel="0" max="36" min="36" style="0" width="9.66"/>
    <col collapsed="false" customWidth="true" hidden="false" outlineLevel="0" max="37" min="37" style="0" width="11.11"/>
    <col collapsed="false" customWidth="true" hidden="false" outlineLevel="0" max="38" min="38" style="0" width="10.89"/>
    <col collapsed="false" customWidth="true" hidden="true" outlineLevel="0" max="39" min="39" style="0" width="9.33"/>
    <col collapsed="false" customWidth="true" hidden="true" outlineLevel="0" max="40" min="40" style="0" width="9.66"/>
    <col collapsed="false" customWidth="true" hidden="false" outlineLevel="0" max="41" min="41" style="0" width="10.56"/>
    <col collapsed="false" customWidth="true" hidden="false" outlineLevel="0" max="42" min="42" style="0" width="10.66"/>
    <col collapsed="false" customWidth="true" hidden="true" outlineLevel="0" max="43" min="43" style="0" width="9.11"/>
    <col collapsed="false" customWidth="true" hidden="true" outlineLevel="0" max="44" min="44" style="0" width="10"/>
    <col collapsed="false" customWidth="true" hidden="false" outlineLevel="0" max="45" min="45" style="0" width="11.45"/>
    <col collapsed="false" customWidth="false" hidden="true" outlineLevel="0" max="47" min="46" style="0" width="10.33"/>
    <col collapsed="false" customWidth="true" hidden="false" outlineLevel="0" max="48" min="48" style="0" width="10.11"/>
    <col collapsed="false" customWidth="true" hidden="true" outlineLevel="0" max="50" min="49" style="0" width="9.33"/>
    <col collapsed="false" customWidth="true" hidden="true" outlineLevel="0" max="51" min="51" style="0" width="10.45"/>
    <col collapsed="false" customWidth="true" hidden="true" outlineLevel="0" max="53" min="52" style="0" width="10.11"/>
    <col collapsed="false" customWidth="true" hidden="true" outlineLevel="0" max="54" min="54" style="0" width="9.33"/>
    <col collapsed="false" customWidth="true" hidden="true" outlineLevel="0" max="55" min="55" style="0" width="10.45"/>
    <col collapsed="false" customWidth="true" hidden="true" outlineLevel="0" max="56" min="56" style="0" width="15.66"/>
    <col collapsed="false" customWidth="true" hidden="false" outlineLevel="0" max="58" min="57" style="0" width="13.33"/>
    <col collapsed="false" customWidth="true" hidden="false" outlineLevel="0" max="59" min="59" style="0" width="24.56"/>
    <col collapsed="false" customWidth="true" hidden="false" outlineLevel="0" max="60" min="60" style="0" width="69.33"/>
  </cols>
  <sheetData>
    <row r="1" customFormat="false" ht="15" hidden="false" customHeight="false" outlineLevel="0" collapsed="false">
      <c r="K1" s="1" t="s">
        <v>0</v>
      </c>
      <c r="N1" s="1" t="s">
        <v>1</v>
      </c>
    </row>
    <row r="2" s="2" customFormat="true" ht="18" hidden="false" customHeight="true" outlineLevel="0" collapsed="false">
      <c r="B2" s="3"/>
      <c r="C2" s="3"/>
      <c r="F2" s="4" t="str">
        <f aca="false">IF($F$3="","* Introduzca una denominación comercial para la/s vivienda/s OBLIGATORIO","")</f>
        <v>* Introduzca una denominación comercial para la/s vivienda/s OBLIGATORIO</v>
      </c>
      <c r="G2" s="3"/>
      <c r="I2" s="3"/>
      <c r="J2" s="5"/>
      <c r="K2" s="6" t="s">
        <v>2</v>
      </c>
      <c r="L2" s="6"/>
      <c r="M2" s="6"/>
      <c r="N2" s="6"/>
      <c r="O2" s="6"/>
      <c r="P2" s="6"/>
      <c r="Q2" s="6"/>
      <c r="R2" s="6"/>
      <c r="S2" s="6"/>
      <c r="T2" s="6"/>
      <c r="U2" s="6"/>
      <c r="BG2" s="7"/>
    </row>
    <row r="3" s="2" customFormat="true" ht="18" hidden="false" customHeight="true" outlineLevel="0" collapsed="false">
      <c r="B3" s="3"/>
      <c r="C3" s="3"/>
      <c r="E3" s="3"/>
      <c r="F3" s="8"/>
      <c r="G3" s="8"/>
      <c r="H3" s="8"/>
      <c r="I3" s="8"/>
      <c r="J3" s="5"/>
      <c r="K3" s="9" t="str">
        <f aca="false">IF(B206&gt;0,"* Recuerde que en alquiler por habitaciones se ha de cumplir la condición de empadronamiento","*")</f>
        <v>*</v>
      </c>
      <c r="L3" s="10"/>
      <c r="M3" s="10"/>
      <c r="N3" s="10"/>
      <c r="O3" s="10"/>
      <c r="P3" s="10"/>
      <c r="Q3" s="10"/>
      <c r="R3" s="10"/>
      <c r="S3" s="10"/>
      <c r="T3" s="10"/>
      <c r="U3" s="11"/>
      <c r="BG3" s="7"/>
    </row>
    <row r="4" s="2" customFormat="true" ht="18" hidden="false" customHeight="true" outlineLevel="0" collapsed="false">
      <c r="B4" s="3"/>
      <c r="C4" s="12"/>
      <c r="F4" s="4" t="str">
        <f aca="false">IF($F$5="","* Introduzca el nombre del titular para el establecimiento","")</f>
        <v>* Introduzca el nombre del titular para el establecimiento</v>
      </c>
      <c r="J4" s="5"/>
      <c r="K4" s="13" t="str">
        <f aca="false">IF($AJ$206&gt;0,"* Existen dormitorios en las viviendas/estudios que no cumplen superficies mínimas","*")</f>
        <v>*</v>
      </c>
      <c r="L4" s="14"/>
      <c r="M4" s="14"/>
      <c r="N4" s="14"/>
      <c r="O4" s="14"/>
      <c r="P4" s="14"/>
      <c r="Q4" s="14"/>
      <c r="R4" s="14"/>
      <c r="S4" s="14"/>
      <c r="T4" s="14"/>
      <c r="U4" s="15"/>
      <c r="BG4" s="7"/>
    </row>
    <row r="5" s="2" customFormat="true" ht="18" hidden="false" customHeight="true" outlineLevel="0" collapsed="false">
      <c r="A5" s="16" t="s">
        <v>3</v>
      </c>
      <c r="B5" s="12"/>
      <c r="C5" s="17"/>
      <c r="D5" s="18"/>
      <c r="E5" s="19" t="s">
        <v>4</v>
      </c>
      <c r="F5" s="8"/>
      <c r="G5" s="8"/>
      <c r="H5" s="8"/>
      <c r="I5" s="8"/>
      <c r="J5" s="5"/>
      <c r="K5" s="13" t="str">
        <f aca="false">IF($AY$206&gt;0,"* Existen salones en las viviendas/estudios que no cumplen superficies mínimas","*")</f>
        <v>*</v>
      </c>
      <c r="L5" s="14"/>
      <c r="M5" s="14"/>
      <c r="N5" s="14"/>
      <c r="O5" s="14"/>
      <c r="P5" s="14"/>
      <c r="Q5" s="14"/>
      <c r="R5" s="14"/>
      <c r="S5" s="14"/>
      <c r="T5" s="14"/>
      <c r="U5" s="15"/>
      <c r="BG5" s="7"/>
    </row>
    <row r="6" s="2" customFormat="true" ht="18" hidden="false" customHeight="true" outlineLevel="0" collapsed="false">
      <c r="B6" s="12"/>
      <c r="C6" s="12"/>
      <c r="J6" s="5"/>
      <c r="K6" s="13" t="str">
        <f aca="false">IF(OR(Q210&lt;&gt;D210,Q210&lt;&gt;F210,Q210&lt;&gt;I210,Q210&lt;&gt;M210,Q210&lt;&gt;O210),"* Existen discrepancias o faltan datos de tipologías o situación de las viviendas","*")</f>
        <v>*</v>
      </c>
      <c r="L6" s="14"/>
      <c r="M6" s="14"/>
      <c r="N6" s="14"/>
      <c r="O6" s="14"/>
      <c r="P6" s="14"/>
      <c r="Q6" s="14"/>
      <c r="R6" s="14"/>
      <c r="S6" s="14"/>
      <c r="T6" s="14"/>
      <c r="U6" s="15"/>
      <c r="AE6" s="5"/>
      <c r="AF6" s="5"/>
      <c r="AG6" s="5"/>
      <c r="AH6" s="5"/>
      <c r="AI6" s="5"/>
      <c r="AJ6" s="5"/>
      <c r="AK6" s="5"/>
      <c r="AL6" s="5"/>
      <c r="AM6" s="5"/>
      <c r="AN6" s="5"/>
      <c r="AO6" s="5"/>
      <c r="BG6" s="7"/>
    </row>
    <row r="7" s="2" customFormat="true" ht="18" hidden="false" customHeight="true" outlineLevel="0" collapsed="false">
      <c r="A7" s="1"/>
      <c r="B7" s="12"/>
      <c r="K7" s="20" t="str">
        <f aca="false">IF(BH204&gt;0,"* Es obligatorio para su clasificación rellenar TIPO y TIPO DE ALQUILER de las viviendas","*")</f>
        <v>*</v>
      </c>
      <c r="L7" s="21"/>
      <c r="M7" s="21"/>
      <c r="N7" s="21"/>
      <c r="O7" s="21"/>
      <c r="P7" s="21"/>
      <c r="Q7" s="21"/>
      <c r="R7" s="21"/>
      <c r="S7" s="21"/>
      <c r="T7" s="21"/>
      <c r="U7" s="22"/>
      <c r="BD7" s="23"/>
      <c r="BE7" s="23"/>
      <c r="BF7" s="23"/>
      <c r="BG7" s="7"/>
    </row>
    <row r="8" s="2" customFormat="true" ht="18" hidden="false" customHeight="true" outlineLevel="0" collapsed="false">
      <c r="A8" s="1"/>
      <c r="B8" s="17"/>
      <c r="E8" s="19" t="s">
        <v>5</v>
      </c>
      <c r="J8" s="5"/>
      <c r="BD8" s="23"/>
      <c r="BE8" s="23"/>
      <c r="BF8" s="23"/>
    </row>
    <row r="9" customFormat="false" ht="20.25" hidden="false" customHeight="true" outlineLevel="0" collapsed="false">
      <c r="B9" s="1"/>
      <c r="C9" s="24"/>
      <c r="F9" s="25"/>
      <c r="N9" s="26"/>
      <c r="R9" s="25"/>
      <c r="S9" s="25"/>
      <c r="T9" s="25"/>
      <c r="U9" s="25"/>
      <c r="V9" s="25"/>
      <c r="W9" s="25"/>
      <c r="X9" s="25"/>
      <c r="Y9" s="25"/>
    </row>
    <row r="10" customFormat="false" ht="23.25" hidden="false" customHeight="true" outlineLevel="0" collapsed="false">
      <c r="A10" s="27" t="s">
        <v>6</v>
      </c>
      <c r="B10" s="27"/>
      <c r="C10" s="27"/>
      <c r="D10" s="27"/>
      <c r="E10" s="27"/>
      <c r="F10" s="27"/>
      <c r="G10" s="27"/>
      <c r="H10" s="27"/>
      <c r="I10" s="28" t="s">
        <v>7</v>
      </c>
      <c r="J10" s="28" t="s">
        <v>8</v>
      </c>
      <c r="K10" s="28" t="s">
        <v>9</v>
      </c>
      <c r="L10" s="28" t="s">
        <v>10</v>
      </c>
      <c r="M10" s="28" t="s">
        <v>11</v>
      </c>
      <c r="N10" s="28" t="s">
        <v>12</v>
      </c>
      <c r="O10" s="27" t="s">
        <v>13</v>
      </c>
      <c r="P10" s="28" t="s">
        <v>14</v>
      </c>
      <c r="Q10" s="29" t="s">
        <v>15</v>
      </c>
      <c r="R10" s="29"/>
      <c r="S10" s="29"/>
      <c r="T10" s="30"/>
      <c r="U10" s="31" t="s">
        <v>16</v>
      </c>
      <c r="V10" s="31" t="s">
        <v>17</v>
      </c>
      <c r="W10" s="31" t="s">
        <v>17</v>
      </c>
      <c r="X10" s="31" t="s">
        <v>18</v>
      </c>
      <c r="Y10" s="31" t="s">
        <v>19</v>
      </c>
      <c r="Z10" s="29" t="s">
        <v>20</v>
      </c>
      <c r="AA10" s="29"/>
      <c r="AB10" s="29"/>
      <c r="AC10" s="29"/>
      <c r="AD10" s="29" t="s">
        <v>21</v>
      </c>
      <c r="AE10" s="29"/>
      <c r="AF10" s="29"/>
      <c r="AG10" s="29"/>
      <c r="AH10" s="29" t="s">
        <v>22</v>
      </c>
      <c r="AI10" s="29"/>
      <c r="AJ10" s="29"/>
      <c r="AK10" s="29"/>
      <c r="AL10" s="29" t="s">
        <v>23</v>
      </c>
      <c r="AM10" s="29"/>
      <c r="AN10" s="29"/>
      <c r="AO10" s="29"/>
      <c r="AP10" s="27" t="s">
        <v>24</v>
      </c>
      <c r="AQ10" s="27"/>
      <c r="AR10" s="27"/>
      <c r="AS10" s="27"/>
      <c r="AT10" s="27" t="s">
        <v>25</v>
      </c>
      <c r="AU10" s="27" t="s">
        <v>26</v>
      </c>
      <c r="AV10" s="31" t="s">
        <v>27</v>
      </c>
      <c r="AW10" s="31" t="s">
        <v>28</v>
      </c>
      <c r="AX10" s="31" t="s">
        <v>28</v>
      </c>
      <c r="AY10" s="31" t="s">
        <v>29</v>
      </c>
      <c r="AZ10" s="31" t="s">
        <v>30</v>
      </c>
      <c r="BA10" s="31" t="s">
        <v>31</v>
      </c>
      <c r="BB10" s="32" t="s">
        <v>32</v>
      </c>
      <c r="BC10" s="32" t="s">
        <v>33</v>
      </c>
      <c r="BD10" s="32" t="s">
        <v>34</v>
      </c>
      <c r="BE10" s="33" t="s">
        <v>34</v>
      </c>
      <c r="BF10" s="33" t="s">
        <v>35</v>
      </c>
      <c r="BG10" s="34" t="s">
        <v>36</v>
      </c>
    </row>
    <row r="11" customFormat="false" ht="29.25" hidden="false" customHeight="true" outlineLevel="0" collapsed="false">
      <c r="A11" s="33" t="s">
        <v>37</v>
      </c>
      <c r="B11" s="33"/>
      <c r="C11" s="27" t="s">
        <v>38</v>
      </c>
      <c r="D11" s="27" t="s">
        <v>39</v>
      </c>
      <c r="E11" s="27" t="s">
        <v>40</v>
      </c>
      <c r="F11" s="27" t="s">
        <v>41</v>
      </c>
      <c r="G11" s="27" t="s">
        <v>42</v>
      </c>
      <c r="H11" s="27" t="s">
        <v>43</v>
      </c>
      <c r="I11" s="28"/>
      <c r="J11" s="28"/>
      <c r="K11" s="28"/>
      <c r="L11" s="28"/>
      <c r="M11" s="28"/>
      <c r="N11" s="28"/>
      <c r="O11" s="27"/>
      <c r="P11" s="28"/>
      <c r="Q11" s="27" t="s">
        <v>44</v>
      </c>
      <c r="R11" s="27" t="s">
        <v>45</v>
      </c>
      <c r="S11" s="27" t="s">
        <v>46</v>
      </c>
      <c r="T11" s="35" t="s">
        <v>47</v>
      </c>
      <c r="U11" s="35" t="s">
        <v>48</v>
      </c>
      <c r="V11" s="35" t="s">
        <v>49</v>
      </c>
      <c r="W11" s="35" t="s">
        <v>50</v>
      </c>
      <c r="X11" s="35" t="s">
        <v>51</v>
      </c>
      <c r="Y11" s="35" t="s">
        <v>52</v>
      </c>
      <c r="Z11" s="27" t="s">
        <v>53</v>
      </c>
      <c r="AA11" s="27" t="s">
        <v>54</v>
      </c>
      <c r="AB11" s="27" t="s">
        <v>55</v>
      </c>
      <c r="AC11" s="27" t="s">
        <v>56</v>
      </c>
      <c r="AD11" s="27" t="s">
        <v>53</v>
      </c>
      <c r="AE11" s="27" t="s">
        <v>54</v>
      </c>
      <c r="AF11" s="27" t="s">
        <v>55</v>
      </c>
      <c r="AG11" s="27" t="s">
        <v>57</v>
      </c>
      <c r="AH11" s="27" t="s">
        <v>53</v>
      </c>
      <c r="AI11" s="27" t="s">
        <v>54</v>
      </c>
      <c r="AJ11" s="27" t="s">
        <v>55</v>
      </c>
      <c r="AK11" s="27" t="s">
        <v>57</v>
      </c>
      <c r="AL11" s="27" t="s">
        <v>53</v>
      </c>
      <c r="AM11" s="27" t="s">
        <v>54</v>
      </c>
      <c r="AN11" s="27" t="s">
        <v>55</v>
      </c>
      <c r="AO11" s="27" t="s">
        <v>57</v>
      </c>
      <c r="AP11" s="27" t="s">
        <v>53</v>
      </c>
      <c r="AQ11" s="27" t="s">
        <v>54</v>
      </c>
      <c r="AR11" s="27" t="s">
        <v>55</v>
      </c>
      <c r="AS11" s="27" t="s">
        <v>57</v>
      </c>
      <c r="AT11" s="27"/>
      <c r="AU11" s="27"/>
      <c r="AV11" s="36" t="s">
        <v>58</v>
      </c>
      <c r="AW11" s="35" t="s">
        <v>59</v>
      </c>
      <c r="AX11" s="35" t="s">
        <v>60</v>
      </c>
      <c r="AY11" s="35" t="s">
        <v>55</v>
      </c>
      <c r="AZ11" s="35" t="s">
        <v>55</v>
      </c>
      <c r="BA11" s="35" t="s">
        <v>61</v>
      </c>
      <c r="BB11" s="37" t="s">
        <v>62</v>
      </c>
      <c r="BC11" s="37" t="s">
        <v>62</v>
      </c>
      <c r="BD11" s="37"/>
      <c r="BE11" s="33"/>
      <c r="BF11" s="33"/>
      <c r="BG11" s="34"/>
    </row>
    <row r="12" customFormat="false" ht="23.3" hidden="false" customHeight="false" outlineLevel="0" collapsed="false">
      <c r="A12" s="38" t="s">
        <v>63</v>
      </c>
      <c r="B12" s="39" t="str">
        <f aca="false">VLOOKUP(A12,VIA_CODIGO,2,0)</f>
        <v>XX</v>
      </c>
      <c r="C12" s="40" t="n">
        <f aca="false">IFERROR(VLOOKUP('ENUMERACION DE ALOJAMIENTOS'!F12,Datos!$A$1:$B$47,2,0),"")</f>
        <v>0</v>
      </c>
      <c r="D12" s="41"/>
      <c r="E12" s="42" t="str">
        <f aca="false">IFERROR(VLOOKUP('ENUMERACION DE ALOJAMIENTOS'!G12,Datos!$D$2:$F$1070,3,0),"")</f>
        <v/>
      </c>
      <c r="F12" s="43" t="s">
        <v>64</v>
      </c>
      <c r="G12" s="43"/>
      <c r="H12" s="44"/>
      <c r="I12" s="45"/>
      <c r="J12" s="45"/>
      <c r="K12" s="45"/>
      <c r="L12" s="45"/>
      <c r="M12" s="46"/>
      <c r="N12" s="45"/>
      <c r="O12" s="45"/>
      <c r="P12" s="45"/>
      <c r="Q12" s="41" t="s">
        <v>65</v>
      </c>
      <c r="R12" s="47" t="s">
        <v>66</v>
      </c>
      <c r="S12" s="47"/>
      <c r="T12" s="48" t="str">
        <f aca="false">IF(R12="POR HABITACIONES",IF(S12="","NO CUMPLE",""),"")</f>
        <v/>
      </c>
      <c r="U12" s="45"/>
      <c r="V12" s="49" t="e">
        <f aca="false">VLOOKUP($V$10,Datos!$K$6:$M$11,MATCH('ENUMERACION DE ALOJAMIENTOS'!R12,Datos!$K$6:$M$6,0),0)</f>
        <v>#N/A</v>
      </c>
      <c r="W12" s="49" t="e">
        <f aca="false">IF(OR(U12=1,U12=""),V12,(SUM(COUNTIF(Z12:AP12,"INDIVIDUAL"),(COUNTIF(Z12:AP12,"DOBLE"))*2)))</f>
        <v>#N/A</v>
      </c>
      <c r="X12" s="49" t="n">
        <f aca="false">SUM(COUNTIF(Z12:AP12,"INDIVIDUAL"),(COUNTIF(Z12:AP12,"DOBLE"))*2)</f>
        <v>0</v>
      </c>
      <c r="Y12" s="49" t="e">
        <f aca="false">IF(R12="POR HABITACIONES",X12-S12,MIN(W12:X12))</f>
        <v>#N/A</v>
      </c>
      <c r="Z12" s="45" t="s">
        <v>65</v>
      </c>
      <c r="AA12" s="49" t="e">
        <f aca="false">VLOOKUP(Z12,Datos!$K$6:$M$9,MATCH('ENUMERACION DE ALOJAMIENTOS'!$R12,Datos!$K$6:$M$6,0),0)</f>
        <v>#N/A</v>
      </c>
      <c r="AB12" s="49" t="e">
        <f aca="false">IF(AC12&gt;=AA12,"Cumple","No cumple")</f>
        <v>#N/A</v>
      </c>
      <c r="AC12" s="45"/>
      <c r="AD12" s="45" t="s">
        <v>65</v>
      </c>
      <c r="AE12" s="49" t="e">
        <f aca="false">VLOOKUP(AD12,Datos!$K$6:$M$9,MATCH('ENUMERACION DE ALOJAMIENTOS'!$R12,Datos!$K$6:$M$6,0),0)</f>
        <v>#N/A</v>
      </c>
      <c r="AF12" s="49" t="e">
        <f aca="false">IF(AG12&gt;=AE12,"Cumple","No cumple")</f>
        <v>#N/A</v>
      </c>
      <c r="AG12" s="45"/>
      <c r="AH12" s="45" t="s">
        <v>65</v>
      </c>
      <c r="AI12" s="49" t="e">
        <f aca="false">VLOOKUP(AH12,Datos!$K$6:$M$9,MATCH('ENUMERACION DE ALOJAMIENTOS'!$R12,Datos!$K$6:$M$6,0),0)</f>
        <v>#N/A</v>
      </c>
      <c r="AJ12" s="49" t="e">
        <f aca="false">IF(AK12&gt;=AI12,"Cumple","No cumple")</f>
        <v>#N/A</v>
      </c>
      <c r="AK12" s="45"/>
      <c r="AL12" s="45" t="s">
        <v>65</v>
      </c>
      <c r="AM12" s="49" t="e">
        <f aca="false">VLOOKUP(AL12,Datos!$K$6:$M$9,MATCH('ENUMERACION DE ALOJAMIENTOS'!$R12,Datos!$K$6:$M$6,0),0)</f>
        <v>#N/A</v>
      </c>
      <c r="AN12" s="49" t="e">
        <f aca="false">IF(AO12&gt;=AM12,"Cumple","No cumple")</f>
        <v>#N/A</v>
      </c>
      <c r="AO12" s="45"/>
      <c r="AP12" s="45" t="s">
        <v>65</v>
      </c>
      <c r="AQ12" s="49" t="e">
        <f aca="false">VLOOKUP(AP12,Datos!$K$6:$M$9,MATCH('ENUMERACION DE ALOJAMIENTOS'!$R12,Datos!$K$6:$M$6,0),0)</f>
        <v>#N/A</v>
      </c>
      <c r="AR12" s="49" t="e">
        <f aca="false">IF(AS12&gt;=AQ12,"Cumple","No cumple")</f>
        <v>#N/A</v>
      </c>
      <c r="AS12" s="45"/>
      <c r="AT12" s="50" t="n">
        <f aca="false">IFERROR(IF(Q12="ESTUDIO",BE12,IF(OR(U12=1,U12=""),MIN(X12,V12),W12)),0)</f>
        <v>0</v>
      </c>
      <c r="AU12" s="50" t="str">
        <f aca="false">IF(R12="POR HABITACIONES",AT12-S12,"")</f>
        <v/>
      </c>
      <c r="AV12" s="51" t="n">
        <v>0</v>
      </c>
      <c r="AW12" s="49" t="e">
        <f aca="false">IF(((VLOOKUP($AW$11,Datos!$K$6:$M$9,MATCH('ENUMERACION DE ALOJAMIENTOS'!$R12,Datos!$K$6:$M$6,0),0))*AT12)&lt;10,10,((VLOOKUP($AW$11,Datos!$K$6:$M$9,MATCH('ENUMERACION DE ALOJAMIENTOS'!$R12,Datos!$K$6:$M$6,0),0))*AT12))</f>
        <v>#N/A</v>
      </c>
      <c r="AX12" s="49" t="e">
        <f aca="false">VLOOKUP($AX$11,Datos!$K$6:$P$10,MATCH('ENUMERACION DE ALOJAMIENTOS'!$R12,Datos!$K$6:$P$6,0),0)</f>
        <v>#N/A</v>
      </c>
      <c r="AY12" s="49" t="str">
        <f aca="false">IF($Q12&lt;&gt;"VIVIENDA","",IF(AV12&lt;AW12,"No cumple",""))</f>
        <v/>
      </c>
      <c r="AZ12" s="49" t="str">
        <f aca="false">IF($Q12&lt;&gt;"ESTUDIO","",IF(AV12&lt;AX12,"No cumple",""))</f>
        <v/>
      </c>
      <c r="BA12" s="49" t="n">
        <f aca="false">IF(U12&lt;=1,6,10)</f>
        <v>6</v>
      </c>
      <c r="BB12" s="49" t="n">
        <f aca="false">IF(Q12="ESTUDIO",2,IF((10-AT12)&gt;AT12,ROUNDDOWN(AT12/2,0),MIN(10-AT12,ROUNDDOWN(AT12/2,0))))</f>
        <v>0</v>
      </c>
      <c r="BC12" s="49" t="n">
        <f aca="false">IF((BA12-AT12-S12)&gt;AT12,ROUNDDOWN(AT12/2,0),MIN(BA12-AT12-S12,ROUNDDOWN(AT12/2,0)))</f>
        <v>0</v>
      </c>
      <c r="BD12" s="50" t="n">
        <f aca="false">IF(OR(Q12="ESTUDIO",AND(COUNTIF(Z12:AP12,"DOBLE")=1,COUNTIF(Z12:AP12,"Seleccione Tipo")=4)),2,IFERROR(ROUNDDOWN(MIN(BB12:BC12),0),0))</f>
        <v>0</v>
      </c>
      <c r="BE12" s="52" t="s">
        <v>67</v>
      </c>
      <c r="BF12" s="53" t="n">
        <f aca="false">IF(R12="POR HABITACIONES",SUM(BE12,AU12),IF(Q12="ESTUDIO",BD12,SUM(AT12,BE12)))</f>
        <v>0</v>
      </c>
      <c r="BG12" s="54" t="str">
        <f aca="false">IF(OR(COUNTIF(P12:BE12,"No cumple")&gt;0,BF12=0),"NO CLASIFICABLE",R12)</f>
        <v>NO CLASIFICABLE</v>
      </c>
      <c r="BH12" s="55" t="str">
        <f aca="false">IF(AND(OR(Q12&lt;&gt;"Seleccione Tipo",R12&lt;&gt;"Seleccione tipo alquiler"),BG12="Seleccione tipo alquiler"),"Es obligatorio para su clasificación rellenar TIPO y TIPO DE ALQUILER de la vivienda","")</f>
        <v/>
      </c>
    </row>
    <row r="13" customFormat="false" ht="23.3" hidden="false" customHeight="false" outlineLevel="0" collapsed="false">
      <c r="A13" s="56" t="s">
        <v>63</v>
      </c>
      <c r="B13" s="57" t="str">
        <f aca="false">VLOOKUP(A13,VIA_CODIGO,2,0)</f>
        <v>XX</v>
      </c>
      <c r="C13" s="40" t="n">
        <f aca="false">IFERROR(VLOOKUP('ENUMERACION DE ALOJAMIENTOS'!F13,Datos!$A$1:$B$47,2,0),"")</f>
        <v>0</v>
      </c>
      <c r="D13" s="58"/>
      <c r="E13" s="59" t="str">
        <f aca="false">IFERROR(VLOOKUP('ENUMERACION DE ALOJAMIENTOS'!G13,Datos!$D$2:$F$1070,3,0),"")</f>
        <v/>
      </c>
      <c r="F13" s="43" t="s">
        <v>64</v>
      </c>
      <c r="G13" s="43"/>
      <c r="H13" s="60"/>
      <c r="I13" s="61"/>
      <c r="J13" s="61"/>
      <c r="K13" s="61"/>
      <c r="L13" s="61"/>
      <c r="M13" s="62"/>
      <c r="N13" s="61"/>
      <c r="O13" s="61"/>
      <c r="P13" s="61"/>
      <c r="Q13" s="58" t="s">
        <v>65</v>
      </c>
      <c r="R13" s="63" t="s">
        <v>66</v>
      </c>
      <c r="S13" s="63"/>
      <c r="T13" s="48" t="str">
        <f aca="false">IF(R13="POR HABITACIONES",IF(S13="","NO CUMPLE",""),"")</f>
        <v/>
      </c>
      <c r="U13" s="61"/>
      <c r="V13" s="64" t="e">
        <f aca="false">VLOOKUP($V$10,Datos!$K$6:$M$11,MATCH('ENUMERACION DE ALOJAMIENTOS'!R13,Datos!$K$6:$M$6,0),0)</f>
        <v>#N/A</v>
      </c>
      <c r="W13" s="64" t="e">
        <f aca="false">IF(OR(U13=1,U13=""),V13,(SUM(COUNTIF(Z13:AP13,"INDIVIDUAL"),(COUNTIF(Z13:AP13,"DOBLE"))*2)))</f>
        <v>#N/A</v>
      </c>
      <c r="X13" s="64" t="n">
        <f aca="false">SUM(COUNTIF(Z13:AP13,"INDIVIDUAL"),(COUNTIF(Z13:AP13,"DOBLE"))*2)</f>
        <v>0</v>
      </c>
      <c r="Y13" s="64"/>
      <c r="Z13" s="61" t="s">
        <v>65</v>
      </c>
      <c r="AA13" s="64" t="e">
        <f aca="false">VLOOKUP(Z13,Datos!$K$6:$M$9,MATCH('ENUMERACION DE ALOJAMIENTOS'!$R13,Datos!$K$6:$M$6,0),0)</f>
        <v>#N/A</v>
      </c>
      <c r="AB13" s="64" t="e">
        <f aca="false">IF(AC13&gt;=AA13,"Cumple","No cumple")</f>
        <v>#N/A</v>
      </c>
      <c r="AC13" s="61"/>
      <c r="AD13" s="61" t="s">
        <v>65</v>
      </c>
      <c r="AE13" s="64" t="e">
        <f aca="false">VLOOKUP(AD13,Datos!$K$6:$M$9,MATCH('ENUMERACION DE ALOJAMIENTOS'!$R13,Datos!$K$6:$M$6,0),0)</f>
        <v>#N/A</v>
      </c>
      <c r="AF13" s="64" t="e">
        <f aca="false">IF(AG13&gt;=AE13,"Cumple","No cumple")</f>
        <v>#N/A</v>
      </c>
      <c r="AG13" s="61"/>
      <c r="AH13" s="61" t="s">
        <v>65</v>
      </c>
      <c r="AI13" s="64" t="e">
        <f aca="false">VLOOKUP(AH13,Datos!$K$6:$M$9,MATCH('ENUMERACION DE ALOJAMIENTOS'!$R13,Datos!$K$6:$M$6,0),0)</f>
        <v>#N/A</v>
      </c>
      <c r="AJ13" s="64" t="e">
        <f aca="false">IF(AK13&gt;=AI13,"Cumple","No cumple")</f>
        <v>#N/A</v>
      </c>
      <c r="AK13" s="61"/>
      <c r="AL13" s="61" t="s">
        <v>65</v>
      </c>
      <c r="AM13" s="64" t="e">
        <f aca="false">VLOOKUP(AL13,Datos!$K$6:$M$9,MATCH('ENUMERACION DE ALOJAMIENTOS'!$R13,Datos!$K$6:$M$6,0),0)</f>
        <v>#N/A</v>
      </c>
      <c r="AN13" s="64" t="e">
        <f aca="false">IF(AO13&gt;=AM13,"Cumple","No cumple")</f>
        <v>#N/A</v>
      </c>
      <c r="AO13" s="61"/>
      <c r="AP13" s="61" t="s">
        <v>65</v>
      </c>
      <c r="AQ13" s="64" t="e">
        <f aca="false">VLOOKUP(AP13,Datos!$K$6:$M$9,MATCH('ENUMERACION DE ALOJAMIENTOS'!$R13,Datos!$K$6:$M$6,0),0)</f>
        <v>#N/A</v>
      </c>
      <c r="AR13" s="64" t="e">
        <f aca="false">IF(AS13&gt;=AQ13,"Cumple","No cumple")</f>
        <v>#N/A</v>
      </c>
      <c r="AS13" s="61"/>
      <c r="AT13" s="65" t="n">
        <f aca="false">IFERROR(IF(Q13="ESTUDIO",BE13,IF(OR(U13=1,U13=""),MIN(X13,V13),W13)),0)</f>
        <v>0</v>
      </c>
      <c r="AU13" s="50" t="str">
        <f aca="false">IF(R13="POR HABITACIONES",AT13-S13,"")</f>
        <v/>
      </c>
      <c r="AV13" s="66" t="n">
        <v>0</v>
      </c>
      <c r="AW13" s="64" t="e">
        <f aca="false">IF(((VLOOKUP($AW$11,Datos!$K$6:$M$9,MATCH('ENUMERACION DE ALOJAMIENTOS'!$R13,Datos!$K$6:$M$6,0),0))*AT13)&lt;10,10,((VLOOKUP($AW$11,Datos!$K$6:$M$9,MATCH('ENUMERACION DE ALOJAMIENTOS'!$R13,Datos!$K$6:$M$6,0),0))*AT13))</f>
        <v>#N/A</v>
      </c>
      <c r="AX13" s="64" t="e">
        <f aca="false">VLOOKUP($AX$11,Datos!$K$6:$P$10,MATCH('ENUMERACION DE ALOJAMIENTOS'!$R13,Datos!$K$6:$P$6,0),0)</f>
        <v>#N/A</v>
      </c>
      <c r="AY13" s="64" t="str">
        <f aca="false">IF($Q13&lt;&gt;"VIVIENDA","",IF(AV13&lt;AW13,"No cumple",""))</f>
        <v/>
      </c>
      <c r="AZ13" s="64" t="str">
        <f aca="false">IF($Q13&lt;&gt;"ESTUDIO","",IF(AV13&lt;AX13,"No cumple",""))</f>
        <v/>
      </c>
      <c r="BA13" s="49" t="n">
        <f aca="false">IF(U13&lt;=1,6,10)</f>
        <v>6</v>
      </c>
      <c r="BB13" s="49" t="n">
        <f aca="false">IF(Q13="ESTUDIO",2,IF((10-AT13)&gt;AT13,ROUNDDOWN(AT13/2,0),MIN(10-AT13,ROUNDDOWN(AT13/2,0))))</f>
        <v>0</v>
      </c>
      <c r="BC13" s="49" t="n">
        <f aca="false">IF((10-AT13-S13)&gt;AT13,ROUNDDOWN(AT13/2,0),MIN(10-AT13-S13,ROUNDDOWN(AT13/2,0)))</f>
        <v>0</v>
      </c>
      <c r="BD13" s="50" t="n">
        <f aca="false">IF(OR(Q13="ESTUDIO",AND(COUNTIF(Z13:AP13,"DOBLE")=1,COUNTIF(Z13:AP13,"Seleccione Tipo")=4)),2,IFERROR(ROUNDDOWN(MIN(BB13:BC13),0),0))</f>
        <v>0</v>
      </c>
      <c r="BE13" s="52" t="s">
        <v>67</v>
      </c>
      <c r="BF13" s="53" t="n">
        <f aca="false">IF(R13="POR HABITACIONES",SUM(BE13,AU13),IF(Q13="ESTUDIO",BD13,SUM(AT13,BE13)))</f>
        <v>0</v>
      </c>
      <c r="BG13" s="54" t="str">
        <f aca="false">IF(OR(COUNTIF(P13:BE13,"No cumple")&gt;0,BF13=0),"NO CLASIFICABLE",R13)</f>
        <v>NO CLASIFICABLE</v>
      </c>
      <c r="BH13" s="67" t="str">
        <f aca="false">IF(AND(OR(Q13&lt;&gt;"Seleccione Tipo",R13&lt;&gt;"Seleccione tipo alquiler"),BG13="Seleccione tipo alquiler"),"Es obligatorio para su clasificación rellenar TIPO y TIPO DE ALQUILER de la vivienda","")</f>
        <v/>
      </c>
    </row>
    <row r="14" customFormat="false" ht="23.3" hidden="false" customHeight="false" outlineLevel="0" collapsed="false">
      <c r="A14" s="56" t="s">
        <v>63</v>
      </c>
      <c r="B14" s="57" t="str">
        <f aca="false">VLOOKUP(A14,VIA_CODIGO,2,0)</f>
        <v>XX</v>
      </c>
      <c r="C14" s="40" t="n">
        <f aca="false">IFERROR(VLOOKUP('ENUMERACION DE ALOJAMIENTOS'!F14,Datos!$A$1:$B$47,2,0),"")</f>
        <v>0</v>
      </c>
      <c r="D14" s="58"/>
      <c r="E14" s="59" t="str">
        <f aca="false">IFERROR(VLOOKUP('ENUMERACION DE ALOJAMIENTOS'!G14,Datos!$D$2:$F$1070,3,0),"")</f>
        <v/>
      </c>
      <c r="F14" s="43" t="s">
        <v>64</v>
      </c>
      <c r="G14" s="43"/>
      <c r="H14" s="60"/>
      <c r="I14" s="61"/>
      <c r="J14" s="61"/>
      <c r="K14" s="61"/>
      <c r="L14" s="61"/>
      <c r="M14" s="62"/>
      <c r="N14" s="61"/>
      <c r="O14" s="61"/>
      <c r="P14" s="61"/>
      <c r="Q14" s="58" t="s">
        <v>65</v>
      </c>
      <c r="R14" s="63" t="s">
        <v>66</v>
      </c>
      <c r="S14" s="63"/>
      <c r="T14" s="48" t="str">
        <f aca="false">IF(R14="POR HABITACIONES",IF(S14="","NO CUMPLE",""),"")</f>
        <v/>
      </c>
      <c r="U14" s="61"/>
      <c r="V14" s="64" t="e">
        <f aca="false">VLOOKUP($V$10,Datos!$K$6:$M$11,MATCH('ENUMERACION DE ALOJAMIENTOS'!R14,Datos!$K$6:$M$6,0),0)</f>
        <v>#N/A</v>
      </c>
      <c r="W14" s="64" t="e">
        <f aca="false">IF(OR(U14=1,U14=""),V14,(SUM(COUNTIF(Z14:AP14,"INDIVIDUAL"),(COUNTIF(Z14:AP14,"DOBLE"))*2)))</f>
        <v>#N/A</v>
      </c>
      <c r="X14" s="64" t="n">
        <f aca="false">SUM(COUNTIF(Z14:AP14,"INDIVIDUAL"),(COUNTIF(Z14:AP14,"DOBLE"))*2)</f>
        <v>0</v>
      </c>
      <c r="Y14" s="64"/>
      <c r="Z14" s="61" t="s">
        <v>65</v>
      </c>
      <c r="AA14" s="64" t="e">
        <f aca="false">VLOOKUP(Z14,Datos!$K$6:$M$9,MATCH('ENUMERACION DE ALOJAMIENTOS'!$R14,Datos!$K$6:$M$6,0),0)</f>
        <v>#N/A</v>
      </c>
      <c r="AB14" s="64" t="e">
        <f aca="false">IF(AC14&gt;=AA14,"Cumple","No cumple")</f>
        <v>#N/A</v>
      </c>
      <c r="AC14" s="61"/>
      <c r="AD14" s="61" t="s">
        <v>65</v>
      </c>
      <c r="AE14" s="64" t="e">
        <f aca="false">VLOOKUP(AD14,Datos!$K$6:$M$9,MATCH('ENUMERACION DE ALOJAMIENTOS'!$R14,Datos!$K$6:$M$6,0),0)</f>
        <v>#N/A</v>
      </c>
      <c r="AF14" s="64" t="e">
        <f aca="false">IF(AG14&gt;=AE14,"Cumple","No cumple")</f>
        <v>#N/A</v>
      </c>
      <c r="AG14" s="61"/>
      <c r="AH14" s="61" t="s">
        <v>65</v>
      </c>
      <c r="AI14" s="64" t="e">
        <f aca="false">VLOOKUP(AH14,Datos!$K$6:$M$9,MATCH('ENUMERACION DE ALOJAMIENTOS'!$R14,Datos!$K$6:$M$6,0),0)</f>
        <v>#N/A</v>
      </c>
      <c r="AJ14" s="64" t="e">
        <f aca="false">IF(AK14&gt;=AI14,"Cumple","No cumple")</f>
        <v>#N/A</v>
      </c>
      <c r="AK14" s="61"/>
      <c r="AL14" s="61" t="s">
        <v>65</v>
      </c>
      <c r="AM14" s="64" t="e">
        <f aca="false">VLOOKUP(AL14,Datos!$K$6:$M$9,MATCH('ENUMERACION DE ALOJAMIENTOS'!$R14,Datos!$K$6:$M$6,0),0)</f>
        <v>#N/A</v>
      </c>
      <c r="AN14" s="64" t="e">
        <f aca="false">IF(AO14&gt;=AM14,"Cumple","No cumple")</f>
        <v>#N/A</v>
      </c>
      <c r="AO14" s="61"/>
      <c r="AP14" s="61" t="s">
        <v>65</v>
      </c>
      <c r="AQ14" s="64" t="e">
        <f aca="false">VLOOKUP(AP14,Datos!$K$6:$M$9,MATCH('ENUMERACION DE ALOJAMIENTOS'!$R14,Datos!$K$6:$M$6,0),0)</f>
        <v>#N/A</v>
      </c>
      <c r="AR14" s="64" t="e">
        <f aca="false">IF(AS14&gt;=AQ14,"Cumple","No cumple")</f>
        <v>#N/A</v>
      </c>
      <c r="AS14" s="61"/>
      <c r="AT14" s="65" t="n">
        <f aca="false">IFERROR(IF(Q14="ESTUDIO",BE14,IF(OR(U14=1,U14=""),MIN(X14,V14),W14)),0)</f>
        <v>0</v>
      </c>
      <c r="AU14" s="50" t="str">
        <f aca="false">IF(R14="POR HABITACIONES",AT14-S14,"")</f>
        <v/>
      </c>
      <c r="AV14" s="66" t="n">
        <v>0</v>
      </c>
      <c r="AW14" s="64" t="e">
        <f aca="false">IF(((VLOOKUP($AW$11,Datos!$K$6:$M$9,MATCH('ENUMERACION DE ALOJAMIENTOS'!$R14,Datos!$K$6:$M$6,0),0))*AT14)&lt;10,10,((VLOOKUP($AW$11,Datos!$K$6:$M$9,MATCH('ENUMERACION DE ALOJAMIENTOS'!$R14,Datos!$K$6:$M$6,0),0))*AT14))</f>
        <v>#N/A</v>
      </c>
      <c r="AX14" s="64" t="e">
        <f aca="false">VLOOKUP($AX$11,Datos!$K$6:$P$10,MATCH('ENUMERACION DE ALOJAMIENTOS'!$R14,Datos!$K$6:$P$6,0),0)</f>
        <v>#N/A</v>
      </c>
      <c r="AY14" s="64" t="str">
        <f aca="false">IF($Q14&lt;&gt;"VIVIENDA","",IF(AV14&lt;AW14,"No cumple",""))</f>
        <v/>
      </c>
      <c r="AZ14" s="64" t="str">
        <f aca="false">IF($Q14&lt;&gt;"ESTUDIO","",IF(AV14&lt;AX14,"No cumple",""))</f>
        <v/>
      </c>
      <c r="BA14" s="49" t="n">
        <f aca="false">IF(U14&lt;=1,6,10)</f>
        <v>6</v>
      </c>
      <c r="BB14" s="49" t="n">
        <f aca="false">IF(Q14="ESTUDIO",2,IF((10-AT14)&gt;AT14,ROUNDDOWN(AT14/2,0),MIN(10-AT14,ROUNDDOWN(AT14/2,0))))</f>
        <v>0</v>
      </c>
      <c r="BC14" s="49" t="n">
        <f aca="false">IF((10-AT14-S14)&gt;AT14,ROUNDDOWN(AT14/2,0),MIN(10-AT14-S14,ROUNDDOWN(AT14/2,0)))</f>
        <v>0</v>
      </c>
      <c r="BD14" s="50" t="n">
        <f aca="false">IF(OR(Q14="ESTUDIO",AND(COUNTIF(Z14:AP14,"DOBLE")=1,COUNTIF(Z14:AP14,"Seleccione Tipo")=4)),2,IFERROR(ROUNDDOWN(MIN(BB14:BC14),0),0))</f>
        <v>0</v>
      </c>
      <c r="BE14" s="52" t="s">
        <v>67</v>
      </c>
      <c r="BF14" s="53" t="n">
        <f aca="false">IF(R14="POR HABITACIONES",SUM(BE14,AU14),IF(Q14="ESTUDIO",BD14,SUM(AT14,BE14)))</f>
        <v>0</v>
      </c>
      <c r="BG14" s="54" t="str">
        <f aca="false">IF(OR(COUNTIF(P14:BE14,"No cumple")&gt;0,BF14=0),"NO CLASIFICABLE",R14)</f>
        <v>NO CLASIFICABLE</v>
      </c>
      <c r="BH14" s="67" t="str">
        <f aca="false">IF(AND(OR(Q14&lt;&gt;"Seleccione Tipo",R14&lt;&gt;"Seleccione tipo alquiler"),BG14="Seleccione tipo alquiler"),"Es obligatorio para su clasificación rellenar TIPO y TIPO DE ALQUILER de la vivienda","")</f>
        <v/>
      </c>
    </row>
    <row r="15" customFormat="false" ht="23.3" hidden="false" customHeight="false" outlineLevel="0" collapsed="false">
      <c r="A15" s="56" t="s">
        <v>63</v>
      </c>
      <c r="B15" s="57" t="str">
        <f aca="false">VLOOKUP(A15,VIA_CODIGO,2,0)</f>
        <v>XX</v>
      </c>
      <c r="C15" s="40" t="n">
        <f aca="false">IFERROR(VLOOKUP('ENUMERACION DE ALOJAMIENTOS'!F15,Datos!$A$1:$B$47,2,0),"")</f>
        <v>0</v>
      </c>
      <c r="D15" s="58"/>
      <c r="E15" s="59" t="str">
        <f aca="false">IFERROR(VLOOKUP('ENUMERACION DE ALOJAMIENTOS'!G15,Datos!$D$2:$F$1070,3,0),"")</f>
        <v/>
      </c>
      <c r="F15" s="43" t="s">
        <v>64</v>
      </c>
      <c r="G15" s="43"/>
      <c r="H15" s="60"/>
      <c r="I15" s="61"/>
      <c r="J15" s="61"/>
      <c r="K15" s="61"/>
      <c r="L15" s="61"/>
      <c r="M15" s="62"/>
      <c r="N15" s="61"/>
      <c r="O15" s="61"/>
      <c r="P15" s="61"/>
      <c r="Q15" s="58" t="s">
        <v>65</v>
      </c>
      <c r="R15" s="63" t="s">
        <v>66</v>
      </c>
      <c r="S15" s="63"/>
      <c r="T15" s="48" t="str">
        <f aca="false">IF(R15="POR HABITACIONES",IF(S15="","NO CUMPLE",""),"")</f>
        <v/>
      </c>
      <c r="U15" s="61"/>
      <c r="V15" s="64" t="e">
        <f aca="false">VLOOKUP($V$10,Datos!$K$6:$M$11,MATCH('ENUMERACION DE ALOJAMIENTOS'!R15,Datos!$K$6:$M$6,0),0)</f>
        <v>#N/A</v>
      </c>
      <c r="W15" s="64" t="e">
        <f aca="false">IF(OR(U15=1,U15=""),V15,(SUM(COUNTIF(Z15:AP15,"INDIVIDUAL"),(COUNTIF(Z15:AP15,"DOBLE"))*2)))</f>
        <v>#N/A</v>
      </c>
      <c r="X15" s="64" t="n">
        <f aca="false">SUM(COUNTIF(Z15:AP15,"INDIVIDUAL"),(COUNTIF(Z15:AP15,"DOBLE"))*2)</f>
        <v>0</v>
      </c>
      <c r="Y15" s="64"/>
      <c r="Z15" s="61" t="s">
        <v>65</v>
      </c>
      <c r="AA15" s="64" t="e">
        <f aca="false">VLOOKUP(Z15,Datos!$K$6:$M$9,MATCH('ENUMERACION DE ALOJAMIENTOS'!$R15,Datos!$K$6:$M$6,0),0)</f>
        <v>#N/A</v>
      </c>
      <c r="AB15" s="64" t="e">
        <f aca="false">IF(AC15&gt;=AA15,"Cumple","No cumple")</f>
        <v>#N/A</v>
      </c>
      <c r="AC15" s="61"/>
      <c r="AD15" s="61" t="s">
        <v>65</v>
      </c>
      <c r="AE15" s="64" t="e">
        <f aca="false">VLOOKUP(AD15,Datos!$K$6:$M$9,MATCH('ENUMERACION DE ALOJAMIENTOS'!$R15,Datos!$K$6:$M$6,0),0)</f>
        <v>#N/A</v>
      </c>
      <c r="AF15" s="64" t="e">
        <f aca="false">IF(AG15&gt;=AE15,"Cumple","No cumple")</f>
        <v>#N/A</v>
      </c>
      <c r="AG15" s="61"/>
      <c r="AH15" s="61" t="s">
        <v>65</v>
      </c>
      <c r="AI15" s="64" t="e">
        <f aca="false">VLOOKUP(AH15,Datos!$K$6:$M$9,MATCH('ENUMERACION DE ALOJAMIENTOS'!$R15,Datos!$K$6:$M$6,0),0)</f>
        <v>#N/A</v>
      </c>
      <c r="AJ15" s="64" t="e">
        <f aca="false">IF(AK15&gt;=AI15,"Cumple","No cumple")</f>
        <v>#N/A</v>
      </c>
      <c r="AK15" s="61"/>
      <c r="AL15" s="61" t="s">
        <v>65</v>
      </c>
      <c r="AM15" s="64" t="e">
        <f aca="false">VLOOKUP(AL15,Datos!$K$6:$M$9,MATCH('ENUMERACION DE ALOJAMIENTOS'!$R15,Datos!$K$6:$M$6,0),0)</f>
        <v>#N/A</v>
      </c>
      <c r="AN15" s="64" t="e">
        <f aca="false">IF(AO15&gt;=AM15,"Cumple","No cumple")</f>
        <v>#N/A</v>
      </c>
      <c r="AO15" s="61"/>
      <c r="AP15" s="61" t="s">
        <v>65</v>
      </c>
      <c r="AQ15" s="64" t="e">
        <f aca="false">VLOOKUP(AP15,Datos!$K$6:$M$9,MATCH('ENUMERACION DE ALOJAMIENTOS'!$R15,Datos!$K$6:$M$6,0),0)</f>
        <v>#N/A</v>
      </c>
      <c r="AR15" s="64" t="e">
        <f aca="false">IF(AS15&gt;=AQ15,"Cumple","No cumple")</f>
        <v>#N/A</v>
      </c>
      <c r="AS15" s="61"/>
      <c r="AT15" s="65" t="n">
        <f aca="false">IFERROR(IF(Q15="ESTUDIO",BE15,IF(OR(U15=1,U15=""),MIN(X15,V15),W15)),0)</f>
        <v>0</v>
      </c>
      <c r="AU15" s="50" t="str">
        <f aca="false">IF(R15="POR HABITACIONES",AT15-S15,"")</f>
        <v/>
      </c>
      <c r="AV15" s="66" t="n">
        <v>0</v>
      </c>
      <c r="AW15" s="64" t="e">
        <f aca="false">IF(((VLOOKUP($AW$11,Datos!$K$6:$M$9,MATCH('ENUMERACION DE ALOJAMIENTOS'!$R15,Datos!$K$6:$M$6,0),0))*AT15)&lt;10,10,((VLOOKUP($AW$11,Datos!$K$6:$M$9,MATCH('ENUMERACION DE ALOJAMIENTOS'!$R15,Datos!$K$6:$M$6,0),0))*AT15))</f>
        <v>#N/A</v>
      </c>
      <c r="AX15" s="64" t="e">
        <f aca="false">VLOOKUP($AX$11,Datos!$K$6:$P$10,MATCH('ENUMERACION DE ALOJAMIENTOS'!$R15,Datos!$K$6:$P$6,0),0)</f>
        <v>#N/A</v>
      </c>
      <c r="AY15" s="64" t="str">
        <f aca="false">IF($Q15&lt;&gt;"VIVIENDA","",IF(AV15&lt;AW15,"No cumple",""))</f>
        <v/>
      </c>
      <c r="AZ15" s="64" t="str">
        <f aca="false">IF($Q15&lt;&gt;"ESTUDIO","",IF(AV15&lt;AX15,"No cumple",""))</f>
        <v/>
      </c>
      <c r="BA15" s="49" t="n">
        <f aca="false">IF(U15&lt;=1,6,10)</f>
        <v>6</v>
      </c>
      <c r="BB15" s="49" t="n">
        <f aca="false">IF(Q15="ESTUDIO",2,IF((10-AT15)&gt;AT15,ROUNDDOWN(AT15/2,0),MIN(10-AT15,ROUNDDOWN(AT15/2,0))))</f>
        <v>0</v>
      </c>
      <c r="BC15" s="49" t="n">
        <f aca="false">IF((10-AT15-S15)&gt;AT15,ROUNDDOWN(AT15/2,0),MIN(10-AT15-S15,ROUNDDOWN(AT15/2,0)))</f>
        <v>0</v>
      </c>
      <c r="BD15" s="50" t="n">
        <f aca="false">IF(OR(Q15="ESTUDIO",AND(COUNTIF(Z15:AP15,"DOBLE")=1,COUNTIF(Z15:AP15,"Seleccione Tipo")=4)),2,IFERROR(ROUNDDOWN(MIN(BB15:BC15),0),0))</f>
        <v>0</v>
      </c>
      <c r="BE15" s="52" t="s">
        <v>67</v>
      </c>
      <c r="BF15" s="53" t="n">
        <f aca="false">IF(R15="POR HABITACIONES",SUM(BE15,AU15),IF(Q15="ESTUDIO",BD15,SUM(AT15,BE15)))</f>
        <v>0</v>
      </c>
      <c r="BG15" s="54" t="str">
        <f aca="false">IF(OR(COUNTIF(P15:BE15,"No cumple")&gt;0,BF15=0),"NO CLASIFICABLE",R15)</f>
        <v>NO CLASIFICABLE</v>
      </c>
      <c r="BH15" s="67" t="str">
        <f aca="false">IF(AND(OR(Q15&lt;&gt;"Seleccione Tipo",R15&lt;&gt;"Seleccione tipo alquiler"),BG15="Seleccione tipo alquiler"),"Es obligatorio para su clasificación rellenar TIPO y TIPO DE ALQUILER de la vivienda","")</f>
        <v/>
      </c>
    </row>
    <row r="16" customFormat="false" ht="23.3" hidden="false" customHeight="false" outlineLevel="0" collapsed="false">
      <c r="A16" s="56" t="s">
        <v>63</v>
      </c>
      <c r="B16" s="57" t="str">
        <f aca="false">VLOOKUP(A16,VIA_CODIGO,2,0)</f>
        <v>XX</v>
      </c>
      <c r="C16" s="40" t="n">
        <f aca="false">IFERROR(VLOOKUP('ENUMERACION DE ALOJAMIENTOS'!F16,Datos!$A$1:$B$47,2,0),"")</f>
        <v>0</v>
      </c>
      <c r="D16" s="58"/>
      <c r="E16" s="59" t="str">
        <f aca="false">IFERROR(VLOOKUP('ENUMERACION DE ALOJAMIENTOS'!G16,Datos!$D$2:$F$1070,3,0),"")</f>
        <v/>
      </c>
      <c r="F16" s="43" t="s">
        <v>64</v>
      </c>
      <c r="G16" s="43"/>
      <c r="H16" s="60"/>
      <c r="I16" s="61"/>
      <c r="J16" s="61"/>
      <c r="K16" s="61"/>
      <c r="L16" s="61"/>
      <c r="M16" s="62"/>
      <c r="N16" s="61"/>
      <c r="O16" s="61"/>
      <c r="P16" s="61"/>
      <c r="Q16" s="58" t="s">
        <v>65</v>
      </c>
      <c r="R16" s="63" t="s">
        <v>66</v>
      </c>
      <c r="S16" s="63"/>
      <c r="T16" s="48" t="str">
        <f aca="false">IF(R16="POR HABITACIONES",IF(S16="","NO CUMPLE",""),"")</f>
        <v/>
      </c>
      <c r="U16" s="61"/>
      <c r="V16" s="64" t="e">
        <f aca="false">VLOOKUP($V$10,Datos!$K$6:$M$11,MATCH('ENUMERACION DE ALOJAMIENTOS'!R16,Datos!$K$6:$M$6,0),0)</f>
        <v>#N/A</v>
      </c>
      <c r="W16" s="64" t="e">
        <f aca="false">IF(OR(U16=1,U16=""),V16,(SUM(COUNTIF(Z16:AP16,"INDIVIDUAL"),(COUNTIF(Z16:AP16,"DOBLE"))*2)))</f>
        <v>#N/A</v>
      </c>
      <c r="X16" s="64" t="n">
        <f aca="false">SUM(COUNTIF(Z16:AP16,"INDIVIDUAL"),(COUNTIF(Z16:AP16,"DOBLE"))*2)</f>
        <v>0</v>
      </c>
      <c r="Y16" s="64"/>
      <c r="Z16" s="61" t="s">
        <v>65</v>
      </c>
      <c r="AA16" s="64" t="e">
        <f aca="false">VLOOKUP(Z16,Datos!$K$6:$M$9,MATCH('ENUMERACION DE ALOJAMIENTOS'!$R16,Datos!$K$6:$M$6,0),0)</f>
        <v>#N/A</v>
      </c>
      <c r="AB16" s="64" t="e">
        <f aca="false">IF(AC16&gt;=AA16,"Cumple","No cumple")</f>
        <v>#N/A</v>
      </c>
      <c r="AC16" s="61"/>
      <c r="AD16" s="61" t="s">
        <v>65</v>
      </c>
      <c r="AE16" s="64" t="e">
        <f aca="false">VLOOKUP(AD16,Datos!$K$6:$M$9,MATCH('ENUMERACION DE ALOJAMIENTOS'!$R16,Datos!$K$6:$M$6,0),0)</f>
        <v>#N/A</v>
      </c>
      <c r="AF16" s="64" t="e">
        <f aca="false">IF(AG16&gt;=AE16,"Cumple","No cumple")</f>
        <v>#N/A</v>
      </c>
      <c r="AG16" s="61"/>
      <c r="AH16" s="61" t="s">
        <v>65</v>
      </c>
      <c r="AI16" s="64" t="e">
        <f aca="false">VLOOKUP(AH16,Datos!$K$6:$M$9,MATCH('ENUMERACION DE ALOJAMIENTOS'!$R16,Datos!$K$6:$M$6,0),0)</f>
        <v>#N/A</v>
      </c>
      <c r="AJ16" s="64" t="e">
        <f aca="false">IF(AK16&gt;=AI16,"Cumple","No cumple")</f>
        <v>#N/A</v>
      </c>
      <c r="AK16" s="61"/>
      <c r="AL16" s="61" t="s">
        <v>65</v>
      </c>
      <c r="AM16" s="64" t="e">
        <f aca="false">VLOOKUP(AL16,Datos!$K$6:$M$9,MATCH('ENUMERACION DE ALOJAMIENTOS'!$R16,Datos!$K$6:$M$6,0),0)</f>
        <v>#N/A</v>
      </c>
      <c r="AN16" s="64" t="e">
        <f aca="false">IF(AO16&gt;=AM16,"Cumple","No cumple")</f>
        <v>#N/A</v>
      </c>
      <c r="AO16" s="61"/>
      <c r="AP16" s="61" t="s">
        <v>65</v>
      </c>
      <c r="AQ16" s="64" t="e">
        <f aca="false">VLOOKUP(AP16,Datos!$K$6:$M$9,MATCH('ENUMERACION DE ALOJAMIENTOS'!$R16,Datos!$K$6:$M$6,0),0)</f>
        <v>#N/A</v>
      </c>
      <c r="AR16" s="64" t="e">
        <f aca="false">IF(AS16&gt;=AQ16,"Cumple","No cumple")</f>
        <v>#N/A</v>
      </c>
      <c r="AS16" s="61"/>
      <c r="AT16" s="65" t="n">
        <f aca="false">IFERROR(IF(Q16="ESTUDIO",BE16,IF(OR(U16=1,U16=""),MIN(X16,V16),W16)),0)</f>
        <v>0</v>
      </c>
      <c r="AU16" s="50" t="str">
        <f aca="false">IF(R16="POR HABITACIONES",AT16-S16,"")</f>
        <v/>
      </c>
      <c r="AV16" s="66" t="n">
        <v>0</v>
      </c>
      <c r="AW16" s="64" t="e">
        <f aca="false">IF(((VLOOKUP($AW$11,Datos!$K$6:$M$9,MATCH('ENUMERACION DE ALOJAMIENTOS'!$R16,Datos!$K$6:$M$6,0),0))*AT16)&lt;10,10,((VLOOKUP($AW$11,Datos!$K$6:$M$9,MATCH('ENUMERACION DE ALOJAMIENTOS'!$R16,Datos!$K$6:$M$6,0),0))*AT16))</f>
        <v>#N/A</v>
      </c>
      <c r="AX16" s="64" t="e">
        <f aca="false">VLOOKUP($AX$11,Datos!$K$6:$P$10,MATCH('ENUMERACION DE ALOJAMIENTOS'!$R16,Datos!$K$6:$P$6,0),0)</f>
        <v>#N/A</v>
      </c>
      <c r="AY16" s="64" t="str">
        <f aca="false">IF($Q16&lt;&gt;"VIVIENDA","",IF(AV16&lt;AW16,"No cumple",""))</f>
        <v/>
      </c>
      <c r="AZ16" s="64" t="str">
        <f aca="false">IF($Q16&lt;&gt;"ESTUDIO","",IF(AV16&lt;AX16,"No cumple",""))</f>
        <v/>
      </c>
      <c r="BA16" s="49" t="n">
        <f aca="false">IF(U16&lt;=1,6,10)</f>
        <v>6</v>
      </c>
      <c r="BB16" s="49" t="n">
        <f aca="false">IF(Q16="ESTUDIO",2,IF((10-AT16)&gt;AT16,ROUNDDOWN(AT16/2,0),MIN(10-AT16,ROUNDDOWN(AT16/2,0))))</f>
        <v>0</v>
      </c>
      <c r="BC16" s="49" t="n">
        <f aca="false">IF((10-AT16-S16)&gt;AT16,ROUNDDOWN(AT16/2,0),MIN(10-AT16-S16,ROUNDDOWN(AT16/2,0)))</f>
        <v>0</v>
      </c>
      <c r="BD16" s="50" t="n">
        <f aca="false">IF(OR(Q16="ESTUDIO",AND(COUNTIF(Z16:AP16,"DOBLE")=1,COUNTIF(Z16:AP16,"Seleccione Tipo")=4)),2,IFERROR(ROUNDDOWN(MIN(BB16:BC16),0),0))</f>
        <v>0</v>
      </c>
      <c r="BE16" s="52" t="s">
        <v>67</v>
      </c>
      <c r="BF16" s="53" t="n">
        <f aca="false">IF(R16="POR HABITACIONES",SUM(BE16,AU16),IF(Q16="ESTUDIO",BD16,SUM(AT16,BE16)))</f>
        <v>0</v>
      </c>
      <c r="BG16" s="54" t="str">
        <f aca="false">IF(OR(COUNTIF(P16:BE16,"No cumple")&gt;0,BF16=0),"NO CLASIFICABLE",R16)</f>
        <v>NO CLASIFICABLE</v>
      </c>
      <c r="BH16" s="67" t="str">
        <f aca="false">IF(AND(OR(Q16&lt;&gt;"Seleccione Tipo",R16&lt;&gt;"Seleccione tipo alquiler"),BG16="Seleccione tipo alquiler"),"Es obligatorio para su clasificación rellenar TIPO y TIPO DE ALQUILER de la vivienda","")</f>
        <v/>
      </c>
    </row>
    <row r="17" customFormat="false" ht="23.3" hidden="false" customHeight="false" outlineLevel="0" collapsed="false">
      <c r="A17" s="56" t="s">
        <v>63</v>
      </c>
      <c r="B17" s="57" t="str">
        <f aca="false">VLOOKUP(A17,VIA_CODIGO,2,0)</f>
        <v>XX</v>
      </c>
      <c r="C17" s="40" t="n">
        <f aca="false">IFERROR(VLOOKUP('ENUMERACION DE ALOJAMIENTOS'!F17,Datos!$A$1:$B$47,2,0),"")</f>
        <v>0</v>
      </c>
      <c r="D17" s="58"/>
      <c r="E17" s="59" t="str">
        <f aca="false">IFERROR(VLOOKUP('ENUMERACION DE ALOJAMIENTOS'!G17,Datos!$D$2:$F$1070,3,0),"")</f>
        <v/>
      </c>
      <c r="F17" s="43" t="s">
        <v>64</v>
      </c>
      <c r="G17" s="43"/>
      <c r="H17" s="60"/>
      <c r="I17" s="61"/>
      <c r="J17" s="61"/>
      <c r="K17" s="61"/>
      <c r="L17" s="61"/>
      <c r="M17" s="62"/>
      <c r="N17" s="61"/>
      <c r="O17" s="61"/>
      <c r="P17" s="61"/>
      <c r="Q17" s="58" t="s">
        <v>65</v>
      </c>
      <c r="R17" s="63" t="s">
        <v>66</v>
      </c>
      <c r="S17" s="63"/>
      <c r="T17" s="48" t="str">
        <f aca="false">IF(R17="POR HABITACIONES",IF(S17="","NO CUMPLE",""),"")</f>
        <v/>
      </c>
      <c r="U17" s="61"/>
      <c r="V17" s="64" t="e">
        <f aca="false">VLOOKUP($V$10,Datos!$K$6:$M$11,MATCH('ENUMERACION DE ALOJAMIENTOS'!R17,Datos!$K$6:$M$6,0),0)</f>
        <v>#N/A</v>
      </c>
      <c r="W17" s="64" t="e">
        <f aca="false">IF(OR(U17=1,U17=""),V17,(SUM(COUNTIF(Z17:AP17,"INDIVIDUAL"),(COUNTIF(Z17:AP17,"DOBLE"))*2)))</f>
        <v>#N/A</v>
      </c>
      <c r="X17" s="64" t="n">
        <f aca="false">SUM(COUNTIF(Z17:AP17,"INDIVIDUAL"),(COUNTIF(Z17:AP17,"DOBLE"))*2)</f>
        <v>0</v>
      </c>
      <c r="Y17" s="64"/>
      <c r="Z17" s="61" t="s">
        <v>65</v>
      </c>
      <c r="AA17" s="64" t="e">
        <f aca="false">VLOOKUP(Z17,Datos!$K$6:$M$9,MATCH('ENUMERACION DE ALOJAMIENTOS'!$R17,Datos!$K$6:$M$6,0),0)</f>
        <v>#N/A</v>
      </c>
      <c r="AB17" s="64" t="e">
        <f aca="false">IF(AC17&gt;=AA17,"Cumple","No cumple")</f>
        <v>#N/A</v>
      </c>
      <c r="AC17" s="61"/>
      <c r="AD17" s="61" t="s">
        <v>65</v>
      </c>
      <c r="AE17" s="64" t="e">
        <f aca="false">VLOOKUP(AD17,Datos!$K$6:$M$9,MATCH('ENUMERACION DE ALOJAMIENTOS'!$R17,Datos!$K$6:$M$6,0),0)</f>
        <v>#N/A</v>
      </c>
      <c r="AF17" s="64" t="e">
        <f aca="false">IF(AG17&gt;=AE17,"Cumple","No cumple")</f>
        <v>#N/A</v>
      </c>
      <c r="AG17" s="61"/>
      <c r="AH17" s="61" t="s">
        <v>65</v>
      </c>
      <c r="AI17" s="64" t="e">
        <f aca="false">VLOOKUP(AH17,Datos!$K$6:$M$9,MATCH('ENUMERACION DE ALOJAMIENTOS'!$R17,Datos!$K$6:$M$6,0),0)</f>
        <v>#N/A</v>
      </c>
      <c r="AJ17" s="64" t="e">
        <f aca="false">IF(AK17&gt;=AI17,"Cumple","No cumple")</f>
        <v>#N/A</v>
      </c>
      <c r="AK17" s="61"/>
      <c r="AL17" s="61" t="s">
        <v>65</v>
      </c>
      <c r="AM17" s="64" t="e">
        <f aca="false">VLOOKUP(AL17,Datos!$K$6:$M$9,MATCH('ENUMERACION DE ALOJAMIENTOS'!$R17,Datos!$K$6:$M$6,0),0)</f>
        <v>#N/A</v>
      </c>
      <c r="AN17" s="64" t="e">
        <f aca="false">IF(AO17&gt;=AM17,"Cumple","No cumple")</f>
        <v>#N/A</v>
      </c>
      <c r="AO17" s="61"/>
      <c r="AP17" s="61" t="s">
        <v>65</v>
      </c>
      <c r="AQ17" s="64" t="e">
        <f aca="false">VLOOKUP(AP17,Datos!$K$6:$M$9,MATCH('ENUMERACION DE ALOJAMIENTOS'!$R17,Datos!$K$6:$M$6,0),0)</f>
        <v>#N/A</v>
      </c>
      <c r="AR17" s="64" t="e">
        <f aca="false">IF(AS17&gt;=AQ17,"Cumple","No cumple")</f>
        <v>#N/A</v>
      </c>
      <c r="AS17" s="61"/>
      <c r="AT17" s="65" t="n">
        <f aca="false">IFERROR(IF(Q17="ESTUDIO",BE17,IF(OR(U17=1,U17=""),MIN(X17,V17),W17)),0)</f>
        <v>0</v>
      </c>
      <c r="AU17" s="50" t="str">
        <f aca="false">IF(R17="POR HABITACIONES",AT17-S17,"")</f>
        <v/>
      </c>
      <c r="AV17" s="66" t="n">
        <v>0</v>
      </c>
      <c r="AW17" s="64" t="e">
        <f aca="false">IF(((VLOOKUP($AW$11,Datos!$K$6:$M$9,MATCH('ENUMERACION DE ALOJAMIENTOS'!$R17,Datos!$K$6:$M$6,0),0))*AT17)&lt;10,10,((VLOOKUP($AW$11,Datos!$K$6:$M$9,MATCH('ENUMERACION DE ALOJAMIENTOS'!$R17,Datos!$K$6:$M$6,0),0))*AT17))</f>
        <v>#N/A</v>
      </c>
      <c r="AX17" s="64" t="e">
        <f aca="false">VLOOKUP($AX$11,Datos!$K$6:$P$10,MATCH('ENUMERACION DE ALOJAMIENTOS'!$R17,Datos!$K$6:$P$6,0),0)</f>
        <v>#N/A</v>
      </c>
      <c r="AY17" s="64" t="str">
        <f aca="false">IF($Q17&lt;&gt;"VIVIENDA","",IF(AV17&lt;AW17,"No cumple",""))</f>
        <v/>
      </c>
      <c r="AZ17" s="64" t="str">
        <f aca="false">IF($Q17&lt;&gt;"ESTUDIO","",IF(AV17&lt;AX17,"No cumple",""))</f>
        <v/>
      </c>
      <c r="BA17" s="49" t="n">
        <f aca="false">IF(U17&lt;=1,6,10)</f>
        <v>6</v>
      </c>
      <c r="BB17" s="49" t="n">
        <f aca="false">IF(Q17="ESTUDIO",2,IF((10-AT17)&gt;AT17,ROUNDDOWN(AT17/2,0),MIN(10-AT17,ROUNDDOWN(AT17/2,0))))</f>
        <v>0</v>
      </c>
      <c r="BC17" s="49" t="n">
        <f aca="false">IF((10-AT17-S17)&gt;AT17,ROUNDDOWN(AT17/2,0),MIN(10-AT17-S17,ROUNDDOWN(AT17/2,0)))</f>
        <v>0</v>
      </c>
      <c r="BD17" s="50" t="n">
        <f aca="false">IF(OR(Q17="ESTUDIO",AND(COUNTIF(Z17:AP17,"DOBLE")=1,COUNTIF(Z17:AP17,"Seleccione Tipo")=4)),2,IFERROR(ROUNDDOWN(MIN(BB17:BC17),0),0))</f>
        <v>0</v>
      </c>
      <c r="BE17" s="52" t="s">
        <v>67</v>
      </c>
      <c r="BF17" s="53" t="n">
        <f aca="false">IF(R17="POR HABITACIONES",SUM(BE17,AU17),IF(Q17="ESTUDIO",BD17,SUM(AT17,BE17)))</f>
        <v>0</v>
      </c>
      <c r="BG17" s="54" t="str">
        <f aca="false">IF(OR(COUNTIF(P17:BE17,"No cumple")&gt;0,BF17=0),"NO CLASIFICABLE",R17)</f>
        <v>NO CLASIFICABLE</v>
      </c>
      <c r="BH17" s="67" t="str">
        <f aca="false">IF(AND(OR(Q17&lt;&gt;"Seleccione Tipo",R17&lt;&gt;"Seleccione tipo alquiler"),BG17="Seleccione tipo alquiler"),"Es obligatorio para su clasificación rellenar TIPO y TIPO DE ALQUILER de la vivienda","")</f>
        <v/>
      </c>
    </row>
    <row r="18" customFormat="false" ht="23.3" hidden="false" customHeight="false" outlineLevel="0" collapsed="false">
      <c r="A18" s="56" t="s">
        <v>63</v>
      </c>
      <c r="B18" s="57" t="str">
        <f aca="false">VLOOKUP(A18,VIA_CODIGO,2,0)</f>
        <v>XX</v>
      </c>
      <c r="C18" s="40" t="n">
        <f aca="false">IFERROR(VLOOKUP('ENUMERACION DE ALOJAMIENTOS'!F18,Datos!$A$1:$B$47,2,0),"")</f>
        <v>0</v>
      </c>
      <c r="D18" s="58"/>
      <c r="E18" s="59" t="str">
        <f aca="false">IFERROR(VLOOKUP('ENUMERACION DE ALOJAMIENTOS'!G18,Datos!$D$2:$F$1070,3,0),"")</f>
        <v/>
      </c>
      <c r="F18" s="43" t="s">
        <v>64</v>
      </c>
      <c r="G18" s="43"/>
      <c r="H18" s="60"/>
      <c r="I18" s="61"/>
      <c r="J18" s="61"/>
      <c r="K18" s="61"/>
      <c r="L18" s="61"/>
      <c r="M18" s="62"/>
      <c r="N18" s="61"/>
      <c r="O18" s="61"/>
      <c r="P18" s="61"/>
      <c r="Q18" s="58" t="s">
        <v>65</v>
      </c>
      <c r="R18" s="63" t="s">
        <v>66</v>
      </c>
      <c r="S18" s="63"/>
      <c r="T18" s="48" t="str">
        <f aca="false">IF(R18="POR HABITACIONES",IF(S18="","NO CUMPLE",""),"")</f>
        <v/>
      </c>
      <c r="U18" s="61"/>
      <c r="V18" s="64" t="e">
        <f aca="false">VLOOKUP($V$10,Datos!$K$6:$M$11,MATCH('ENUMERACION DE ALOJAMIENTOS'!R18,Datos!$K$6:$M$6,0),0)</f>
        <v>#N/A</v>
      </c>
      <c r="W18" s="64" t="e">
        <f aca="false">IF(OR(U18=1,U18=""),V18,(SUM(COUNTIF(Z18:AP18,"INDIVIDUAL"),(COUNTIF(Z18:AP18,"DOBLE"))*2)))</f>
        <v>#N/A</v>
      </c>
      <c r="X18" s="64" t="n">
        <f aca="false">SUM(COUNTIF(Z18:AP18,"INDIVIDUAL"),(COUNTIF(Z18:AP18,"DOBLE"))*2)</f>
        <v>0</v>
      </c>
      <c r="Y18" s="64"/>
      <c r="Z18" s="61" t="s">
        <v>65</v>
      </c>
      <c r="AA18" s="64" t="e">
        <f aca="false">VLOOKUP(Z18,Datos!$K$6:$M$9,MATCH('ENUMERACION DE ALOJAMIENTOS'!$R18,Datos!$K$6:$M$6,0),0)</f>
        <v>#N/A</v>
      </c>
      <c r="AB18" s="64" t="e">
        <f aca="false">IF(AC18&gt;=AA18,"Cumple","No cumple")</f>
        <v>#N/A</v>
      </c>
      <c r="AC18" s="61"/>
      <c r="AD18" s="61" t="s">
        <v>65</v>
      </c>
      <c r="AE18" s="64" t="e">
        <f aca="false">VLOOKUP(AD18,Datos!$K$6:$M$9,MATCH('ENUMERACION DE ALOJAMIENTOS'!$R18,Datos!$K$6:$M$6,0),0)</f>
        <v>#N/A</v>
      </c>
      <c r="AF18" s="64" t="e">
        <f aca="false">IF(AG18&gt;=AE18,"Cumple","No cumple")</f>
        <v>#N/A</v>
      </c>
      <c r="AG18" s="61"/>
      <c r="AH18" s="61" t="s">
        <v>65</v>
      </c>
      <c r="AI18" s="64" t="e">
        <f aca="false">VLOOKUP(AH18,Datos!$K$6:$M$9,MATCH('ENUMERACION DE ALOJAMIENTOS'!$R18,Datos!$K$6:$M$6,0),0)</f>
        <v>#N/A</v>
      </c>
      <c r="AJ18" s="64" t="e">
        <f aca="false">IF(AK18&gt;=AI18,"Cumple","No cumple")</f>
        <v>#N/A</v>
      </c>
      <c r="AK18" s="61"/>
      <c r="AL18" s="61" t="s">
        <v>65</v>
      </c>
      <c r="AM18" s="64" t="e">
        <f aca="false">VLOOKUP(AL18,Datos!$K$6:$M$9,MATCH('ENUMERACION DE ALOJAMIENTOS'!$R18,Datos!$K$6:$M$6,0),0)</f>
        <v>#N/A</v>
      </c>
      <c r="AN18" s="64" t="e">
        <f aca="false">IF(AO18&gt;=AM18,"Cumple","No cumple")</f>
        <v>#N/A</v>
      </c>
      <c r="AO18" s="61"/>
      <c r="AP18" s="61" t="s">
        <v>65</v>
      </c>
      <c r="AQ18" s="64" t="e">
        <f aca="false">VLOOKUP(AP18,Datos!$K$6:$M$9,MATCH('ENUMERACION DE ALOJAMIENTOS'!$R18,Datos!$K$6:$M$6,0),0)</f>
        <v>#N/A</v>
      </c>
      <c r="AR18" s="64" t="e">
        <f aca="false">IF(AS18&gt;=AQ18,"Cumple","No cumple")</f>
        <v>#N/A</v>
      </c>
      <c r="AS18" s="61"/>
      <c r="AT18" s="65" t="n">
        <f aca="false">IFERROR(IF(Q18="ESTUDIO",BE18,IF(OR(U18=1,U18=""),MIN(X18,V18),W18)),0)</f>
        <v>0</v>
      </c>
      <c r="AU18" s="50" t="str">
        <f aca="false">IF(R18="POR HABITACIONES",AT18-S18,"")</f>
        <v/>
      </c>
      <c r="AV18" s="66" t="n">
        <v>0</v>
      </c>
      <c r="AW18" s="64" t="e">
        <f aca="false">IF(((VLOOKUP($AW$11,Datos!$K$6:$M$9,MATCH('ENUMERACION DE ALOJAMIENTOS'!$R18,Datos!$K$6:$M$6,0),0))*AT18)&lt;10,10,((VLOOKUP($AW$11,Datos!$K$6:$M$9,MATCH('ENUMERACION DE ALOJAMIENTOS'!$R18,Datos!$K$6:$M$6,0),0))*AT18))</f>
        <v>#N/A</v>
      </c>
      <c r="AX18" s="64" t="e">
        <f aca="false">VLOOKUP($AX$11,Datos!$K$6:$P$10,MATCH('ENUMERACION DE ALOJAMIENTOS'!$R18,Datos!$K$6:$P$6,0),0)</f>
        <v>#N/A</v>
      </c>
      <c r="AY18" s="64" t="str">
        <f aca="false">IF($Q18&lt;&gt;"VIVIENDA","",IF(AV18&lt;AW18,"No cumple",""))</f>
        <v/>
      </c>
      <c r="AZ18" s="64" t="str">
        <f aca="false">IF($Q18&lt;&gt;"ESTUDIO","",IF(AV18&lt;AX18,"No cumple",""))</f>
        <v/>
      </c>
      <c r="BA18" s="49" t="n">
        <f aca="false">IF(U18&lt;=1,6,10)</f>
        <v>6</v>
      </c>
      <c r="BB18" s="49" t="n">
        <f aca="false">IF(Q18="ESTUDIO",2,IF((10-AT18)&gt;AT18,ROUNDDOWN(AT18/2,0),MIN(10-AT18,ROUNDDOWN(AT18/2,0))))</f>
        <v>0</v>
      </c>
      <c r="BC18" s="49" t="n">
        <f aca="false">IF((10-AT18-S18)&gt;AT18,ROUNDDOWN(AT18/2,0),MIN(10-AT18-S18,ROUNDDOWN(AT18/2,0)))</f>
        <v>0</v>
      </c>
      <c r="BD18" s="50" t="n">
        <f aca="false">IF(OR(Q18="ESTUDIO",AND(COUNTIF(Z18:AP18,"DOBLE")=1,COUNTIF(Z18:AP18,"Seleccione Tipo")=4)),2,IFERROR(ROUNDDOWN(MIN(BB18:BC18),0),0))</f>
        <v>0</v>
      </c>
      <c r="BE18" s="52" t="s">
        <v>67</v>
      </c>
      <c r="BF18" s="53" t="n">
        <f aca="false">IF(R18="POR HABITACIONES",SUM(BE18,AU18),IF(Q18="ESTUDIO",BD18,SUM(AT18,BE18)))</f>
        <v>0</v>
      </c>
      <c r="BG18" s="54" t="str">
        <f aca="false">IF(OR(COUNTIF(P18:BE18,"No cumple")&gt;0,BF18=0),"NO CLASIFICABLE",R18)</f>
        <v>NO CLASIFICABLE</v>
      </c>
      <c r="BH18" s="67" t="str">
        <f aca="false">IF(AND(OR(Q18&lt;&gt;"Seleccione Tipo",R18&lt;&gt;"Seleccione tipo alquiler"),BG18="Seleccione tipo alquiler"),"Es obligatorio para su clasificación rellenar TIPO y TIPO DE ALQUILER de la vivienda","")</f>
        <v/>
      </c>
    </row>
    <row r="19" customFormat="false" ht="23.3" hidden="false" customHeight="false" outlineLevel="0" collapsed="false">
      <c r="A19" s="56" t="s">
        <v>63</v>
      </c>
      <c r="B19" s="57" t="str">
        <f aca="false">VLOOKUP(A19,VIA_CODIGO,2,0)</f>
        <v>XX</v>
      </c>
      <c r="C19" s="40" t="n">
        <f aca="false">IFERROR(VLOOKUP('ENUMERACION DE ALOJAMIENTOS'!F19,Datos!$A$1:$B$47,2,0),"")</f>
        <v>0</v>
      </c>
      <c r="D19" s="58"/>
      <c r="E19" s="59" t="str">
        <f aca="false">IFERROR(VLOOKUP('ENUMERACION DE ALOJAMIENTOS'!G19,Datos!$D$2:$F$1070,3,0),"")</f>
        <v/>
      </c>
      <c r="F19" s="43" t="s">
        <v>64</v>
      </c>
      <c r="G19" s="43"/>
      <c r="H19" s="60"/>
      <c r="I19" s="61"/>
      <c r="J19" s="61"/>
      <c r="K19" s="61"/>
      <c r="L19" s="61"/>
      <c r="M19" s="62"/>
      <c r="N19" s="61"/>
      <c r="O19" s="61"/>
      <c r="P19" s="61"/>
      <c r="Q19" s="58" t="s">
        <v>65</v>
      </c>
      <c r="R19" s="63" t="s">
        <v>66</v>
      </c>
      <c r="S19" s="63"/>
      <c r="T19" s="48" t="str">
        <f aca="false">IF(R19="POR HABITACIONES",IF(S19="","NO CUMPLE",""),"")</f>
        <v/>
      </c>
      <c r="U19" s="61"/>
      <c r="V19" s="64" t="e">
        <f aca="false">VLOOKUP($V$10,Datos!$K$6:$M$11,MATCH('ENUMERACION DE ALOJAMIENTOS'!R19,Datos!$K$6:$M$6,0),0)</f>
        <v>#N/A</v>
      </c>
      <c r="W19" s="64" t="e">
        <f aca="false">IF(OR(U19=1,U19=""),V19,(SUM(COUNTIF(Z19:AP19,"INDIVIDUAL"),(COUNTIF(Z19:AP19,"DOBLE"))*2)))</f>
        <v>#N/A</v>
      </c>
      <c r="X19" s="64" t="n">
        <f aca="false">SUM(COUNTIF(Z19:AP19,"INDIVIDUAL"),(COUNTIF(Z19:AP19,"DOBLE"))*2)</f>
        <v>0</v>
      </c>
      <c r="Y19" s="64"/>
      <c r="Z19" s="61" t="s">
        <v>65</v>
      </c>
      <c r="AA19" s="64" t="e">
        <f aca="false">VLOOKUP(Z19,Datos!$K$6:$M$9,MATCH('ENUMERACION DE ALOJAMIENTOS'!$R19,Datos!$K$6:$M$6,0),0)</f>
        <v>#N/A</v>
      </c>
      <c r="AB19" s="64" t="e">
        <f aca="false">IF(AC19&gt;=AA19,"Cumple","No cumple")</f>
        <v>#N/A</v>
      </c>
      <c r="AC19" s="61"/>
      <c r="AD19" s="61" t="s">
        <v>65</v>
      </c>
      <c r="AE19" s="64" t="e">
        <f aca="false">VLOOKUP(AD19,Datos!$K$6:$M$9,MATCH('ENUMERACION DE ALOJAMIENTOS'!$R19,Datos!$K$6:$M$6,0),0)</f>
        <v>#N/A</v>
      </c>
      <c r="AF19" s="64" t="e">
        <f aca="false">IF(AG19&gt;=AE19,"Cumple","No cumple")</f>
        <v>#N/A</v>
      </c>
      <c r="AG19" s="61"/>
      <c r="AH19" s="61" t="s">
        <v>65</v>
      </c>
      <c r="AI19" s="64" t="e">
        <f aca="false">VLOOKUP(AH19,Datos!$K$6:$M$9,MATCH('ENUMERACION DE ALOJAMIENTOS'!$R19,Datos!$K$6:$M$6,0),0)</f>
        <v>#N/A</v>
      </c>
      <c r="AJ19" s="64" t="e">
        <f aca="false">IF(AK19&gt;=AI19,"Cumple","No cumple")</f>
        <v>#N/A</v>
      </c>
      <c r="AK19" s="61"/>
      <c r="AL19" s="61" t="s">
        <v>65</v>
      </c>
      <c r="AM19" s="64" t="e">
        <f aca="false">VLOOKUP(AL19,Datos!$K$6:$M$9,MATCH('ENUMERACION DE ALOJAMIENTOS'!$R19,Datos!$K$6:$M$6,0),0)</f>
        <v>#N/A</v>
      </c>
      <c r="AN19" s="64" t="e">
        <f aca="false">IF(AO19&gt;=AM19,"Cumple","No cumple")</f>
        <v>#N/A</v>
      </c>
      <c r="AO19" s="61"/>
      <c r="AP19" s="61" t="s">
        <v>65</v>
      </c>
      <c r="AQ19" s="64" t="e">
        <f aca="false">VLOOKUP(AP19,Datos!$K$6:$M$9,MATCH('ENUMERACION DE ALOJAMIENTOS'!$R19,Datos!$K$6:$M$6,0),0)</f>
        <v>#N/A</v>
      </c>
      <c r="AR19" s="64" t="e">
        <f aca="false">IF(AS19&gt;=AQ19,"Cumple","No cumple")</f>
        <v>#N/A</v>
      </c>
      <c r="AS19" s="61"/>
      <c r="AT19" s="65" t="n">
        <f aca="false">IFERROR(IF(Q19="ESTUDIO",BE19,IF(OR(U19=1,U19=""),MIN(X19,V19),W19)),0)</f>
        <v>0</v>
      </c>
      <c r="AU19" s="50" t="str">
        <f aca="false">IF(R19="POR HABITACIONES",AT19-S19,"")</f>
        <v/>
      </c>
      <c r="AV19" s="66" t="n">
        <v>0</v>
      </c>
      <c r="AW19" s="64" t="e">
        <f aca="false">IF(((VLOOKUP($AW$11,Datos!$K$6:$M$9,MATCH('ENUMERACION DE ALOJAMIENTOS'!$R19,Datos!$K$6:$M$6,0),0))*AT19)&lt;10,10,((VLOOKUP($AW$11,Datos!$K$6:$M$9,MATCH('ENUMERACION DE ALOJAMIENTOS'!$R19,Datos!$K$6:$M$6,0),0))*AT19))</f>
        <v>#N/A</v>
      </c>
      <c r="AX19" s="64" t="e">
        <f aca="false">VLOOKUP($AX$11,Datos!$K$6:$P$10,MATCH('ENUMERACION DE ALOJAMIENTOS'!$R19,Datos!$K$6:$P$6,0),0)</f>
        <v>#N/A</v>
      </c>
      <c r="AY19" s="64" t="str">
        <f aca="false">IF($Q19&lt;&gt;"VIVIENDA","",IF(AV19&lt;AW19,"No cumple",""))</f>
        <v/>
      </c>
      <c r="AZ19" s="64" t="str">
        <f aca="false">IF($Q19&lt;&gt;"ESTUDIO","",IF(AV19&lt;AX19,"No cumple",""))</f>
        <v/>
      </c>
      <c r="BA19" s="49" t="n">
        <f aca="false">IF(U19&lt;=1,6,10)</f>
        <v>6</v>
      </c>
      <c r="BB19" s="49" t="n">
        <f aca="false">IF(Q19="ESTUDIO",2,IF((10-AT19)&gt;AT19,ROUNDDOWN(AT19/2,0),MIN(10-AT19,ROUNDDOWN(AT19/2,0))))</f>
        <v>0</v>
      </c>
      <c r="BC19" s="49" t="n">
        <f aca="false">IF((10-AT19-S19)&gt;AT19,ROUNDDOWN(AT19/2,0),MIN(10-AT19-S19,ROUNDDOWN(AT19/2,0)))</f>
        <v>0</v>
      </c>
      <c r="BD19" s="50" t="n">
        <f aca="false">IF(OR(Q19="ESTUDIO",AND(COUNTIF(Z19:AP19,"DOBLE")=1,COUNTIF(Z19:AP19,"Seleccione Tipo")=4)),2,IFERROR(ROUNDDOWN(MIN(BB19:BC19),0),0))</f>
        <v>0</v>
      </c>
      <c r="BE19" s="52" t="s">
        <v>67</v>
      </c>
      <c r="BF19" s="53" t="n">
        <f aca="false">IF(R19="POR HABITACIONES",SUM(BE19,AU19),IF(Q19="ESTUDIO",BD19,SUM(AT19,BE19)))</f>
        <v>0</v>
      </c>
      <c r="BG19" s="54" t="str">
        <f aca="false">IF(OR(COUNTIF(P19:BE19,"No cumple")&gt;0,BF19=0),"NO CLASIFICABLE",R19)</f>
        <v>NO CLASIFICABLE</v>
      </c>
      <c r="BH19" s="67" t="str">
        <f aca="false">IF(AND(OR(Q19&lt;&gt;"Seleccione Tipo",R19&lt;&gt;"Seleccione tipo alquiler"),BG19="Seleccione tipo alquiler"),"Es obligatorio para su clasificación rellenar TIPO y TIPO DE ALQUILER de la vivienda","")</f>
        <v/>
      </c>
    </row>
    <row r="20" customFormat="false" ht="23.3" hidden="false" customHeight="false" outlineLevel="0" collapsed="false">
      <c r="A20" s="56" t="s">
        <v>63</v>
      </c>
      <c r="B20" s="57" t="str">
        <f aca="false">VLOOKUP(A20,VIA_CODIGO,2,0)</f>
        <v>XX</v>
      </c>
      <c r="C20" s="40" t="n">
        <f aca="false">IFERROR(VLOOKUP('ENUMERACION DE ALOJAMIENTOS'!F20,Datos!$A$1:$B$47,2,0),"")</f>
        <v>0</v>
      </c>
      <c r="D20" s="58"/>
      <c r="E20" s="59" t="str">
        <f aca="false">IFERROR(VLOOKUP('ENUMERACION DE ALOJAMIENTOS'!G20,Datos!$D$2:$F$1070,3,0),"")</f>
        <v/>
      </c>
      <c r="F20" s="43" t="s">
        <v>64</v>
      </c>
      <c r="G20" s="43"/>
      <c r="H20" s="60"/>
      <c r="I20" s="61"/>
      <c r="J20" s="61"/>
      <c r="K20" s="61"/>
      <c r="L20" s="61"/>
      <c r="M20" s="62"/>
      <c r="N20" s="61"/>
      <c r="O20" s="61"/>
      <c r="P20" s="61"/>
      <c r="Q20" s="58" t="s">
        <v>65</v>
      </c>
      <c r="R20" s="63" t="s">
        <v>66</v>
      </c>
      <c r="S20" s="63"/>
      <c r="T20" s="48" t="str">
        <f aca="false">IF(R20="POR HABITACIONES",IF(S20="","NO CUMPLE",""),"")</f>
        <v/>
      </c>
      <c r="U20" s="61"/>
      <c r="V20" s="64" t="e">
        <f aca="false">VLOOKUP($V$10,Datos!$K$6:$M$11,MATCH('ENUMERACION DE ALOJAMIENTOS'!R20,Datos!$K$6:$M$6,0),0)</f>
        <v>#N/A</v>
      </c>
      <c r="W20" s="64" t="e">
        <f aca="false">IF(OR(U20=1,U20=""),V20,(SUM(COUNTIF(Z20:AP20,"INDIVIDUAL"),(COUNTIF(Z20:AP20,"DOBLE"))*2)))</f>
        <v>#N/A</v>
      </c>
      <c r="X20" s="64" t="n">
        <f aca="false">SUM(COUNTIF(Z20:AP20,"INDIVIDUAL"),(COUNTIF(Z20:AP20,"DOBLE"))*2)</f>
        <v>0</v>
      </c>
      <c r="Y20" s="64"/>
      <c r="Z20" s="61" t="s">
        <v>65</v>
      </c>
      <c r="AA20" s="64" t="e">
        <f aca="false">VLOOKUP(Z20,Datos!$K$6:$M$9,MATCH('ENUMERACION DE ALOJAMIENTOS'!$R20,Datos!$K$6:$M$6,0),0)</f>
        <v>#N/A</v>
      </c>
      <c r="AB20" s="64" t="e">
        <f aca="false">IF(AC20&gt;=AA20,"Cumple","No cumple")</f>
        <v>#N/A</v>
      </c>
      <c r="AC20" s="61"/>
      <c r="AD20" s="61" t="s">
        <v>65</v>
      </c>
      <c r="AE20" s="64" t="e">
        <f aca="false">VLOOKUP(AD20,Datos!$K$6:$M$9,MATCH('ENUMERACION DE ALOJAMIENTOS'!$R20,Datos!$K$6:$M$6,0),0)</f>
        <v>#N/A</v>
      </c>
      <c r="AF20" s="64" t="e">
        <f aca="false">IF(AG20&gt;=AE20,"Cumple","No cumple")</f>
        <v>#N/A</v>
      </c>
      <c r="AG20" s="61"/>
      <c r="AH20" s="61" t="s">
        <v>65</v>
      </c>
      <c r="AI20" s="64" t="e">
        <f aca="false">VLOOKUP(AH20,Datos!$K$6:$M$9,MATCH('ENUMERACION DE ALOJAMIENTOS'!$R20,Datos!$K$6:$M$6,0),0)</f>
        <v>#N/A</v>
      </c>
      <c r="AJ20" s="64" t="e">
        <f aca="false">IF(AK20&gt;=AI20,"Cumple","No cumple")</f>
        <v>#N/A</v>
      </c>
      <c r="AK20" s="61"/>
      <c r="AL20" s="61" t="s">
        <v>65</v>
      </c>
      <c r="AM20" s="64" t="e">
        <f aca="false">VLOOKUP(AL20,Datos!$K$6:$M$9,MATCH('ENUMERACION DE ALOJAMIENTOS'!$R20,Datos!$K$6:$M$6,0),0)</f>
        <v>#N/A</v>
      </c>
      <c r="AN20" s="64" t="e">
        <f aca="false">IF(AO20&gt;=AM20,"Cumple","No cumple")</f>
        <v>#N/A</v>
      </c>
      <c r="AO20" s="61"/>
      <c r="AP20" s="61" t="s">
        <v>65</v>
      </c>
      <c r="AQ20" s="64" t="e">
        <f aca="false">VLOOKUP(AP20,Datos!$K$6:$M$9,MATCH('ENUMERACION DE ALOJAMIENTOS'!$R20,Datos!$K$6:$M$6,0),0)</f>
        <v>#N/A</v>
      </c>
      <c r="AR20" s="64" t="e">
        <f aca="false">IF(AS20&gt;=AQ20,"Cumple","No cumple")</f>
        <v>#N/A</v>
      </c>
      <c r="AS20" s="61"/>
      <c r="AT20" s="65" t="n">
        <f aca="false">IFERROR(IF(Q20="ESTUDIO",BE20,IF(OR(U20=1,U20=""),MIN(X20,V20),W20)),0)</f>
        <v>0</v>
      </c>
      <c r="AU20" s="50" t="str">
        <f aca="false">IF(R20="POR HABITACIONES",AT20-S20,"")</f>
        <v/>
      </c>
      <c r="AV20" s="66" t="n">
        <v>0</v>
      </c>
      <c r="AW20" s="64" t="e">
        <f aca="false">IF(((VLOOKUP($AW$11,Datos!$K$6:$M$9,MATCH('ENUMERACION DE ALOJAMIENTOS'!$R20,Datos!$K$6:$M$6,0),0))*AT20)&lt;10,10,((VLOOKUP($AW$11,Datos!$K$6:$M$9,MATCH('ENUMERACION DE ALOJAMIENTOS'!$R20,Datos!$K$6:$M$6,0),0))*AT20))</f>
        <v>#N/A</v>
      </c>
      <c r="AX20" s="64" t="e">
        <f aca="false">VLOOKUP($AX$11,Datos!$K$6:$P$10,MATCH('ENUMERACION DE ALOJAMIENTOS'!$R20,Datos!$K$6:$P$6,0),0)</f>
        <v>#N/A</v>
      </c>
      <c r="AY20" s="64" t="str">
        <f aca="false">IF($Q20&lt;&gt;"VIVIENDA","",IF(AV20&lt;AW20,"No cumple",""))</f>
        <v/>
      </c>
      <c r="AZ20" s="64" t="str">
        <f aca="false">IF($Q20&lt;&gt;"ESTUDIO","",IF(AV20&lt;AX20,"No cumple",""))</f>
        <v/>
      </c>
      <c r="BA20" s="49" t="n">
        <f aca="false">IF(U20&lt;=1,6,10)</f>
        <v>6</v>
      </c>
      <c r="BB20" s="49" t="n">
        <f aca="false">IF(Q20="ESTUDIO",2,IF((10-AT20)&gt;AT20,ROUNDDOWN(AT20/2,0),MIN(10-AT20,ROUNDDOWN(AT20/2,0))))</f>
        <v>0</v>
      </c>
      <c r="BC20" s="49" t="n">
        <f aca="false">IF((10-AT20-S20)&gt;AT20,ROUNDDOWN(AT20/2,0),MIN(10-AT20-S20,ROUNDDOWN(AT20/2,0)))</f>
        <v>0</v>
      </c>
      <c r="BD20" s="50" t="n">
        <f aca="false">IF(OR(Q20="ESTUDIO",AND(COUNTIF(Z20:AP20,"DOBLE")=1,COUNTIF(Z20:AP20,"Seleccione Tipo")=4)),2,IFERROR(ROUNDDOWN(MIN(BB20:BC20),0),0))</f>
        <v>0</v>
      </c>
      <c r="BE20" s="52" t="s">
        <v>67</v>
      </c>
      <c r="BF20" s="53" t="n">
        <f aca="false">IF(R20="POR HABITACIONES",SUM(BE20,AU20),IF(Q20="ESTUDIO",BD20,SUM(AT20,BE20)))</f>
        <v>0</v>
      </c>
      <c r="BG20" s="54" t="str">
        <f aca="false">IF(OR(COUNTIF(P20:BE20,"No cumple")&gt;0,BF20=0),"NO CLASIFICABLE",R20)</f>
        <v>NO CLASIFICABLE</v>
      </c>
      <c r="BH20" s="67" t="str">
        <f aca="false">IF(AND(OR(Q20&lt;&gt;"Seleccione Tipo",R20&lt;&gt;"Seleccione tipo alquiler"),BG20="Seleccione tipo alquiler"),"Es obligatorio para su clasificación rellenar TIPO y TIPO DE ALQUILER de la vivienda","")</f>
        <v/>
      </c>
    </row>
    <row r="21" customFormat="false" ht="23.3" hidden="false" customHeight="false" outlineLevel="0" collapsed="false">
      <c r="A21" s="56" t="s">
        <v>63</v>
      </c>
      <c r="B21" s="57" t="str">
        <f aca="false">VLOOKUP(A21,VIA_CODIGO,2,0)</f>
        <v>XX</v>
      </c>
      <c r="C21" s="40" t="n">
        <f aca="false">IFERROR(VLOOKUP('ENUMERACION DE ALOJAMIENTOS'!F21,Datos!$A$1:$B$47,2,0),"")</f>
        <v>0</v>
      </c>
      <c r="D21" s="58"/>
      <c r="E21" s="59" t="str">
        <f aca="false">IFERROR(VLOOKUP('ENUMERACION DE ALOJAMIENTOS'!G21,Datos!$D$2:$F$1070,3,0),"")</f>
        <v/>
      </c>
      <c r="F21" s="43" t="s">
        <v>64</v>
      </c>
      <c r="G21" s="43"/>
      <c r="H21" s="60"/>
      <c r="I21" s="61"/>
      <c r="J21" s="61"/>
      <c r="K21" s="61"/>
      <c r="L21" s="61"/>
      <c r="M21" s="62"/>
      <c r="N21" s="61"/>
      <c r="O21" s="61"/>
      <c r="P21" s="61"/>
      <c r="Q21" s="58" t="s">
        <v>65</v>
      </c>
      <c r="R21" s="63" t="s">
        <v>66</v>
      </c>
      <c r="S21" s="63"/>
      <c r="T21" s="48" t="str">
        <f aca="false">IF(R21="POR HABITACIONES",IF(S21="","NO CUMPLE",""),"")</f>
        <v/>
      </c>
      <c r="U21" s="61"/>
      <c r="V21" s="64" t="e">
        <f aca="false">VLOOKUP($V$10,Datos!$K$6:$M$11,MATCH('ENUMERACION DE ALOJAMIENTOS'!R21,Datos!$K$6:$M$6,0),0)</f>
        <v>#N/A</v>
      </c>
      <c r="W21" s="64" t="e">
        <f aca="false">IF(OR(U21=1,U21=""),V21,(SUM(COUNTIF(Z21:AP21,"INDIVIDUAL"),(COUNTIF(Z21:AP21,"DOBLE"))*2)))</f>
        <v>#N/A</v>
      </c>
      <c r="X21" s="64" t="n">
        <f aca="false">SUM(COUNTIF(Z21:AP21,"INDIVIDUAL"),(COUNTIF(Z21:AP21,"DOBLE"))*2)</f>
        <v>0</v>
      </c>
      <c r="Y21" s="64"/>
      <c r="Z21" s="61" t="s">
        <v>65</v>
      </c>
      <c r="AA21" s="64" t="e">
        <f aca="false">VLOOKUP(Z21,Datos!$K$6:$M$9,MATCH('ENUMERACION DE ALOJAMIENTOS'!$R21,Datos!$K$6:$M$6,0),0)</f>
        <v>#N/A</v>
      </c>
      <c r="AB21" s="64" t="e">
        <f aca="false">IF(AC21&gt;=AA21,"Cumple","No cumple")</f>
        <v>#N/A</v>
      </c>
      <c r="AC21" s="61"/>
      <c r="AD21" s="61" t="s">
        <v>65</v>
      </c>
      <c r="AE21" s="64" t="e">
        <f aca="false">VLOOKUP(AD21,Datos!$K$6:$M$9,MATCH('ENUMERACION DE ALOJAMIENTOS'!$R21,Datos!$K$6:$M$6,0),0)</f>
        <v>#N/A</v>
      </c>
      <c r="AF21" s="64" t="e">
        <f aca="false">IF(AG21&gt;=AE21,"Cumple","No cumple")</f>
        <v>#N/A</v>
      </c>
      <c r="AG21" s="61"/>
      <c r="AH21" s="61" t="s">
        <v>65</v>
      </c>
      <c r="AI21" s="64" t="e">
        <f aca="false">VLOOKUP(AH21,Datos!$K$6:$M$9,MATCH('ENUMERACION DE ALOJAMIENTOS'!$R21,Datos!$K$6:$M$6,0),0)</f>
        <v>#N/A</v>
      </c>
      <c r="AJ21" s="64" t="e">
        <f aca="false">IF(AK21&gt;=AI21,"Cumple","No cumple")</f>
        <v>#N/A</v>
      </c>
      <c r="AK21" s="61"/>
      <c r="AL21" s="61" t="s">
        <v>65</v>
      </c>
      <c r="AM21" s="64" t="e">
        <f aca="false">VLOOKUP(AL21,Datos!$K$6:$M$9,MATCH('ENUMERACION DE ALOJAMIENTOS'!$R21,Datos!$K$6:$M$6,0),0)</f>
        <v>#N/A</v>
      </c>
      <c r="AN21" s="64" t="e">
        <f aca="false">IF(AO21&gt;=AM21,"Cumple","No cumple")</f>
        <v>#N/A</v>
      </c>
      <c r="AO21" s="61"/>
      <c r="AP21" s="61" t="s">
        <v>65</v>
      </c>
      <c r="AQ21" s="64" t="e">
        <f aca="false">VLOOKUP(AP21,Datos!$K$6:$M$9,MATCH('ENUMERACION DE ALOJAMIENTOS'!$R21,Datos!$K$6:$M$6,0),0)</f>
        <v>#N/A</v>
      </c>
      <c r="AR21" s="64" t="e">
        <f aca="false">IF(AS21&gt;=AQ21,"Cumple","No cumple")</f>
        <v>#N/A</v>
      </c>
      <c r="AS21" s="61"/>
      <c r="AT21" s="65" t="n">
        <f aca="false">IFERROR(IF(Q21="ESTUDIO",BE21,IF(OR(U21=1,U21=""),MIN(X21,V21),W21)),0)</f>
        <v>0</v>
      </c>
      <c r="AU21" s="50" t="str">
        <f aca="false">IF(R21="POR HABITACIONES",AT21-S21,"")</f>
        <v/>
      </c>
      <c r="AV21" s="66" t="n">
        <v>0</v>
      </c>
      <c r="AW21" s="64" t="e">
        <f aca="false">IF(((VLOOKUP($AW$11,Datos!$K$6:$M$9,MATCH('ENUMERACION DE ALOJAMIENTOS'!$R21,Datos!$K$6:$M$6,0),0))*AT21)&lt;10,10,((VLOOKUP($AW$11,Datos!$K$6:$M$9,MATCH('ENUMERACION DE ALOJAMIENTOS'!$R21,Datos!$K$6:$M$6,0),0))*AT21))</f>
        <v>#N/A</v>
      </c>
      <c r="AX21" s="64" t="e">
        <f aca="false">VLOOKUP($AX$11,Datos!$K$6:$P$10,MATCH('ENUMERACION DE ALOJAMIENTOS'!$R21,Datos!$K$6:$P$6,0),0)</f>
        <v>#N/A</v>
      </c>
      <c r="AY21" s="64" t="str">
        <f aca="false">IF($Q21&lt;&gt;"VIVIENDA","",IF(AV21&lt;AW21,"No cumple",""))</f>
        <v/>
      </c>
      <c r="AZ21" s="64" t="str">
        <f aca="false">IF($Q21&lt;&gt;"ESTUDIO","",IF(AV21&lt;AX21,"No cumple",""))</f>
        <v/>
      </c>
      <c r="BA21" s="49" t="n">
        <f aca="false">IF(U21&lt;=1,6,10)</f>
        <v>6</v>
      </c>
      <c r="BB21" s="49" t="n">
        <f aca="false">IF(Q21="ESTUDIO",2,IF((10-AT21)&gt;AT21,ROUNDDOWN(AT21/2,0),MIN(10-AT21,ROUNDDOWN(AT21/2,0))))</f>
        <v>0</v>
      </c>
      <c r="BC21" s="49" t="n">
        <f aca="false">IF((10-AT21-S21)&gt;AT21,ROUNDDOWN(AT21/2,0),MIN(10-AT21-S21,ROUNDDOWN(AT21/2,0)))</f>
        <v>0</v>
      </c>
      <c r="BD21" s="50" t="n">
        <f aca="false">IF(OR(Q21="ESTUDIO",AND(COUNTIF(Z21:AP21,"DOBLE")=1,COUNTIF(Z21:AP21,"Seleccione Tipo")=4)),2,IFERROR(ROUNDDOWN(MIN(BB21:BC21),0),0))</f>
        <v>0</v>
      </c>
      <c r="BE21" s="52" t="s">
        <v>67</v>
      </c>
      <c r="BF21" s="53" t="n">
        <f aca="false">IF(R21="POR HABITACIONES",SUM(BE21,AU21),IF(Q21="ESTUDIO",BD21,SUM(AT21,BE21)))</f>
        <v>0</v>
      </c>
      <c r="BG21" s="54" t="str">
        <f aca="false">IF(OR(COUNTIF(P21:BE21,"No cumple")&gt;0,BF21=0),"NO CLASIFICABLE",R21)</f>
        <v>NO CLASIFICABLE</v>
      </c>
      <c r="BH21" s="67" t="str">
        <f aca="false">IF(AND(OR(Q21&lt;&gt;"Seleccione Tipo",R21&lt;&gt;"Seleccione tipo alquiler"),BG21="Seleccione tipo alquiler"),"Es obligatorio para su clasificación rellenar TIPO y TIPO DE ALQUILER de la vivienda","")</f>
        <v/>
      </c>
    </row>
    <row r="22" customFormat="false" ht="23.3" hidden="false" customHeight="false" outlineLevel="0" collapsed="false">
      <c r="A22" s="56" t="s">
        <v>63</v>
      </c>
      <c r="B22" s="57" t="str">
        <f aca="false">VLOOKUP(A22,VIA_CODIGO,2,0)</f>
        <v>XX</v>
      </c>
      <c r="C22" s="40" t="n">
        <f aca="false">IFERROR(VLOOKUP('ENUMERACION DE ALOJAMIENTOS'!F22,Datos!$A$1:$B$47,2,0),"")</f>
        <v>0</v>
      </c>
      <c r="D22" s="58"/>
      <c r="E22" s="59" t="str">
        <f aca="false">IFERROR(VLOOKUP('ENUMERACION DE ALOJAMIENTOS'!G22,Datos!$D$2:$F$1070,3,0),"")</f>
        <v/>
      </c>
      <c r="F22" s="43" t="s">
        <v>64</v>
      </c>
      <c r="G22" s="43"/>
      <c r="H22" s="60"/>
      <c r="I22" s="61"/>
      <c r="J22" s="61"/>
      <c r="K22" s="61"/>
      <c r="L22" s="61"/>
      <c r="M22" s="62"/>
      <c r="N22" s="61"/>
      <c r="O22" s="61"/>
      <c r="P22" s="61"/>
      <c r="Q22" s="58" t="s">
        <v>65</v>
      </c>
      <c r="R22" s="63" t="s">
        <v>66</v>
      </c>
      <c r="S22" s="63"/>
      <c r="T22" s="48" t="str">
        <f aca="false">IF(R22="POR HABITACIONES",IF(S22="","NO CUMPLE",""),"")</f>
        <v/>
      </c>
      <c r="U22" s="61"/>
      <c r="V22" s="64" t="e">
        <f aca="false">VLOOKUP($V$10,Datos!$K$6:$M$11,MATCH('ENUMERACION DE ALOJAMIENTOS'!R22,Datos!$K$6:$M$6,0),0)</f>
        <v>#N/A</v>
      </c>
      <c r="W22" s="64" t="e">
        <f aca="false">IF(OR(U22=1,U22=""),V22,(SUM(COUNTIF(Z22:AP22,"INDIVIDUAL"),(COUNTIF(Z22:AP22,"DOBLE"))*2)))</f>
        <v>#N/A</v>
      </c>
      <c r="X22" s="64" t="n">
        <f aca="false">SUM(COUNTIF(Z22:AP22,"INDIVIDUAL"),(COUNTIF(Z22:AP22,"DOBLE"))*2)</f>
        <v>0</v>
      </c>
      <c r="Y22" s="64"/>
      <c r="Z22" s="61" t="s">
        <v>65</v>
      </c>
      <c r="AA22" s="64" t="e">
        <f aca="false">VLOOKUP(Z22,Datos!$K$6:$M$9,MATCH('ENUMERACION DE ALOJAMIENTOS'!$R22,Datos!$K$6:$M$6,0),0)</f>
        <v>#N/A</v>
      </c>
      <c r="AB22" s="64" t="e">
        <f aca="false">IF(AC22&gt;=AA22,"Cumple","No cumple")</f>
        <v>#N/A</v>
      </c>
      <c r="AC22" s="61"/>
      <c r="AD22" s="61" t="s">
        <v>65</v>
      </c>
      <c r="AE22" s="64" t="e">
        <f aca="false">VLOOKUP(AD22,Datos!$K$6:$M$9,MATCH('ENUMERACION DE ALOJAMIENTOS'!$R22,Datos!$K$6:$M$6,0),0)</f>
        <v>#N/A</v>
      </c>
      <c r="AF22" s="64" t="e">
        <f aca="false">IF(AG22&gt;=AE22,"Cumple","No cumple")</f>
        <v>#N/A</v>
      </c>
      <c r="AG22" s="61"/>
      <c r="AH22" s="61" t="s">
        <v>65</v>
      </c>
      <c r="AI22" s="64" t="e">
        <f aca="false">VLOOKUP(AH22,Datos!$K$6:$M$9,MATCH('ENUMERACION DE ALOJAMIENTOS'!$R22,Datos!$K$6:$M$6,0),0)</f>
        <v>#N/A</v>
      </c>
      <c r="AJ22" s="64" t="e">
        <f aca="false">IF(AK22&gt;=AI22,"Cumple","No cumple")</f>
        <v>#N/A</v>
      </c>
      <c r="AK22" s="61"/>
      <c r="AL22" s="61" t="s">
        <v>65</v>
      </c>
      <c r="AM22" s="64" t="e">
        <f aca="false">VLOOKUP(AL22,Datos!$K$6:$M$9,MATCH('ENUMERACION DE ALOJAMIENTOS'!$R22,Datos!$K$6:$M$6,0),0)</f>
        <v>#N/A</v>
      </c>
      <c r="AN22" s="64" t="e">
        <f aca="false">IF(AO22&gt;=AM22,"Cumple","No cumple")</f>
        <v>#N/A</v>
      </c>
      <c r="AO22" s="61"/>
      <c r="AP22" s="61" t="s">
        <v>65</v>
      </c>
      <c r="AQ22" s="64" t="e">
        <f aca="false">VLOOKUP(AP22,Datos!$K$6:$M$9,MATCH('ENUMERACION DE ALOJAMIENTOS'!$R22,Datos!$K$6:$M$6,0),0)</f>
        <v>#N/A</v>
      </c>
      <c r="AR22" s="64" t="e">
        <f aca="false">IF(AS22&gt;=AQ22,"Cumple","No cumple")</f>
        <v>#N/A</v>
      </c>
      <c r="AS22" s="61"/>
      <c r="AT22" s="65" t="n">
        <f aca="false">IFERROR(IF(Q22="ESTUDIO",BE22,IF(OR(U22=1,U22=""),MIN(X22,V22),W22)),0)</f>
        <v>0</v>
      </c>
      <c r="AU22" s="50" t="str">
        <f aca="false">IF(R22="POR HABITACIONES",AT22-S22,"")</f>
        <v/>
      </c>
      <c r="AV22" s="66" t="n">
        <v>0</v>
      </c>
      <c r="AW22" s="64" t="e">
        <f aca="false">IF(((VLOOKUP($AW$11,Datos!$K$6:$M$9,MATCH('ENUMERACION DE ALOJAMIENTOS'!$R22,Datos!$K$6:$M$6,0),0))*AT22)&lt;10,10,((VLOOKUP($AW$11,Datos!$K$6:$M$9,MATCH('ENUMERACION DE ALOJAMIENTOS'!$R22,Datos!$K$6:$M$6,0),0))*AT22))</f>
        <v>#N/A</v>
      </c>
      <c r="AX22" s="64" t="e">
        <f aca="false">VLOOKUP($AX$11,Datos!$K$6:$P$10,MATCH('ENUMERACION DE ALOJAMIENTOS'!$R22,Datos!$K$6:$P$6,0),0)</f>
        <v>#N/A</v>
      </c>
      <c r="AY22" s="64" t="str">
        <f aca="false">IF($Q22&lt;&gt;"VIVIENDA","",IF(AV22&lt;AW22,"No cumple",""))</f>
        <v/>
      </c>
      <c r="AZ22" s="64" t="str">
        <f aca="false">IF($Q22&lt;&gt;"ESTUDIO","",IF(AV22&lt;AX22,"No cumple",""))</f>
        <v/>
      </c>
      <c r="BA22" s="49" t="n">
        <f aca="false">IF(U22&lt;=1,6,10)</f>
        <v>6</v>
      </c>
      <c r="BB22" s="49" t="n">
        <f aca="false">IF(Q22="ESTUDIO",2,IF((10-AT22)&gt;AT22,ROUNDDOWN(AT22/2,0),MIN(10-AT22,ROUNDDOWN(AT22/2,0))))</f>
        <v>0</v>
      </c>
      <c r="BC22" s="49" t="n">
        <f aca="false">IF((10-AT22-S22)&gt;AT22,ROUNDDOWN(AT22/2,0),MIN(10-AT22-S22,ROUNDDOWN(AT22/2,0)))</f>
        <v>0</v>
      </c>
      <c r="BD22" s="50" t="n">
        <f aca="false">IF(OR(Q22="ESTUDIO",AND(COUNTIF(Z22:AP22,"DOBLE")=1,COUNTIF(Z22:AP22,"Seleccione Tipo")=4)),2,IFERROR(ROUNDDOWN(MIN(BB22:BC22),0),0))</f>
        <v>0</v>
      </c>
      <c r="BE22" s="52" t="s">
        <v>67</v>
      </c>
      <c r="BF22" s="53" t="n">
        <f aca="false">IF(R22="POR HABITACIONES",SUM(BE22,AU22),IF(Q22="ESTUDIO",BD22,SUM(AT22,BE22)))</f>
        <v>0</v>
      </c>
      <c r="BG22" s="54" t="str">
        <f aca="false">IF(OR(COUNTIF(P22:BE22,"No cumple")&gt;0,BF22=0),"NO CLASIFICABLE",R22)</f>
        <v>NO CLASIFICABLE</v>
      </c>
      <c r="BH22" s="67" t="str">
        <f aca="false">IF(AND(OR(Q22&lt;&gt;"Seleccione Tipo",R22&lt;&gt;"Seleccione tipo alquiler"),BG22="Seleccione tipo alquiler"),"Es obligatorio para su clasificación rellenar TIPO y TIPO DE ALQUILER de la vivienda","")</f>
        <v/>
      </c>
    </row>
    <row r="23" customFormat="false" ht="23.3" hidden="false" customHeight="false" outlineLevel="0" collapsed="false">
      <c r="A23" s="56" t="s">
        <v>63</v>
      </c>
      <c r="B23" s="57" t="str">
        <f aca="false">VLOOKUP(A23,VIA_CODIGO,2,0)</f>
        <v>XX</v>
      </c>
      <c r="C23" s="40" t="n">
        <f aca="false">IFERROR(VLOOKUP('ENUMERACION DE ALOJAMIENTOS'!F23,Datos!$A$1:$B$47,2,0),"")</f>
        <v>0</v>
      </c>
      <c r="D23" s="58"/>
      <c r="E23" s="59" t="str">
        <f aca="false">IFERROR(VLOOKUP('ENUMERACION DE ALOJAMIENTOS'!G23,Datos!$D$2:$F$1070,3,0),"")</f>
        <v/>
      </c>
      <c r="F23" s="43" t="s">
        <v>64</v>
      </c>
      <c r="G23" s="43"/>
      <c r="H23" s="60"/>
      <c r="I23" s="61"/>
      <c r="J23" s="61"/>
      <c r="K23" s="61"/>
      <c r="L23" s="61"/>
      <c r="M23" s="62"/>
      <c r="N23" s="61"/>
      <c r="O23" s="61"/>
      <c r="P23" s="61"/>
      <c r="Q23" s="58" t="s">
        <v>65</v>
      </c>
      <c r="R23" s="63" t="s">
        <v>66</v>
      </c>
      <c r="S23" s="63"/>
      <c r="T23" s="48" t="str">
        <f aca="false">IF(R23="POR HABITACIONES",IF(S23="","NO CUMPLE",""),"")</f>
        <v/>
      </c>
      <c r="U23" s="61"/>
      <c r="V23" s="64" t="e">
        <f aca="false">VLOOKUP($V$10,Datos!$K$6:$M$11,MATCH('ENUMERACION DE ALOJAMIENTOS'!R23,Datos!$K$6:$M$6,0),0)</f>
        <v>#N/A</v>
      </c>
      <c r="W23" s="64" t="e">
        <f aca="false">IF(OR(U23=1,U23=""),V23,(SUM(COUNTIF(Z23:AP23,"INDIVIDUAL"),(COUNTIF(Z23:AP23,"DOBLE"))*2)))</f>
        <v>#N/A</v>
      </c>
      <c r="X23" s="64" t="n">
        <f aca="false">SUM(COUNTIF(Z23:AP23,"INDIVIDUAL"),(COUNTIF(Z23:AP23,"DOBLE"))*2)</f>
        <v>0</v>
      </c>
      <c r="Y23" s="64"/>
      <c r="Z23" s="61" t="s">
        <v>65</v>
      </c>
      <c r="AA23" s="64" t="e">
        <f aca="false">VLOOKUP(Z23,Datos!$K$6:$M$9,MATCH('ENUMERACION DE ALOJAMIENTOS'!$R23,Datos!$K$6:$M$6,0),0)</f>
        <v>#N/A</v>
      </c>
      <c r="AB23" s="64" t="e">
        <f aca="false">IF(AC23&gt;=AA23,"Cumple","No cumple")</f>
        <v>#N/A</v>
      </c>
      <c r="AC23" s="61"/>
      <c r="AD23" s="61" t="s">
        <v>65</v>
      </c>
      <c r="AE23" s="64" t="e">
        <f aca="false">VLOOKUP(AD23,Datos!$K$6:$M$9,MATCH('ENUMERACION DE ALOJAMIENTOS'!$R23,Datos!$K$6:$M$6,0),0)</f>
        <v>#N/A</v>
      </c>
      <c r="AF23" s="64" t="e">
        <f aca="false">IF(AG23&gt;=AE23,"Cumple","No cumple")</f>
        <v>#N/A</v>
      </c>
      <c r="AG23" s="61"/>
      <c r="AH23" s="61" t="s">
        <v>65</v>
      </c>
      <c r="AI23" s="64" t="e">
        <f aca="false">VLOOKUP(AH23,Datos!$K$6:$M$9,MATCH('ENUMERACION DE ALOJAMIENTOS'!$R23,Datos!$K$6:$M$6,0),0)</f>
        <v>#N/A</v>
      </c>
      <c r="AJ23" s="64" t="e">
        <f aca="false">IF(AK23&gt;=AI23,"Cumple","No cumple")</f>
        <v>#N/A</v>
      </c>
      <c r="AK23" s="61"/>
      <c r="AL23" s="61" t="s">
        <v>65</v>
      </c>
      <c r="AM23" s="64" t="e">
        <f aca="false">VLOOKUP(AL23,Datos!$K$6:$M$9,MATCH('ENUMERACION DE ALOJAMIENTOS'!$R23,Datos!$K$6:$M$6,0),0)</f>
        <v>#N/A</v>
      </c>
      <c r="AN23" s="64" t="e">
        <f aca="false">IF(AO23&gt;=AM23,"Cumple","No cumple")</f>
        <v>#N/A</v>
      </c>
      <c r="AO23" s="61"/>
      <c r="AP23" s="61" t="s">
        <v>65</v>
      </c>
      <c r="AQ23" s="64" t="e">
        <f aca="false">VLOOKUP(AP23,Datos!$K$6:$M$9,MATCH('ENUMERACION DE ALOJAMIENTOS'!$R23,Datos!$K$6:$M$6,0),0)</f>
        <v>#N/A</v>
      </c>
      <c r="AR23" s="64" t="e">
        <f aca="false">IF(AS23&gt;=AQ23,"Cumple","No cumple")</f>
        <v>#N/A</v>
      </c>
      <c r="AS23" s="61"/>
      <c r="AT23" s="65" t="n">
        <f aca="false">IFERROR(IF(Q23="ESTUDIO",BE23,IF(OR(U23=1,U23=""),MIN(X23,V23),W23)),0)</f>
        <v>0</v>
      </c>
      <c r="AU23" s="50" t="str">
        <f aca="false">IF(R23="POR HABITACIONES",AT23-S23,"")</f>
        <v/>
      </c>
      <c r="AV23" s="66" t="n">
        <v>0</v>
      </c>
      <c r="AW23" s="64" t="e">
        <f aca="false">IF(((VLOOKUP($AW$11,Datos!$K$6:$M$9,MATCH('ENUMERACION DE ALOJAMIENTOS'!$R23,Datos!$K$6:$M$6,0),0))*AT23)&lt;10,10,((VLOOKUP($AW$11,Datos!$K$6:$M$9,MATCH('ENUMERACION DE ALOJAMIENTOS'!$R23,Datos!$K$6:$M$6,0),0))*AT23))</f>
        <v>#N/A</v>
      </c>
      <c r="AX23" s="64" t="e">
        <f aca="false">VLOOKUP($AX$11,Datos!$K$6:$P$10,MATCH('ENUMERACION DE ALOJAMIENTOS'!$R23,Datos!$K$6:$P$6,0),0)</f>
        <v>#N/A</v>
      </c>
      <c r="AY23" s="64" t="str">
        <f aca="false">IF($Q23&lt;&gt;"VIVIENDA","",IF(AV23&lt;AW23,"No cumple",""))</f>
        <v/>
      </c>
      <c r="AZ23" s="64" t="str">
        <f aca="false">IF($Q23&lt;&gt;"ESTUDIO","",IF(AV23&lt;AX23,"No cumple",""))</f>
        <v/>
      </c>
      <c r="BA23" s="49" t="n">
        <f aca="false">IF(U23&lt;=1,6,10)</f>
        <v>6</v>
      </c>
      <c r="BB23" s="49" t="n">
        <f aca="false">IF(Q23="ESTUDIO",2,IF((10-AT23)&gt;AT23,ROUNDDOWN(AT23/2,0),MIN(10-AT23,ROUNDDOWN(AT23/2,0))))</f>
        <v>0</v>
      </c>
      <c r="BC23" s="49" t="n">
        <f aca="false">IF((10-AT23-S23)&gt;AT23,ROUNDDOWN(AT23/2,0),MIN(10-AT23-S23,ROUNDDOWN(AT23/2,0)))</f>
        <v>0</v>
      </c>
      <c r="BD23" s="50" t="n">
        <f aca="false">IF(OR(Q23="ESTUDIO",AND(COUNTIF(Z23:AP23,"DOBLE")=1,COUNTIF(Z23:AP23,"Seleccione Tipo")=4)),2,IFERROR(ROUNDDOWN(MIN(BB23:BC23),0),0))</f>
        <v>0</v>
      </c>
      <c r="BE23" s="52" t="s">
        <v>67</v>
      </c>
      <c r="BF23" s="53" t="n">
        <f aca="false">IF(R23="POR HABITACIONES",SUM(BE23,AU23),IF(Q23="ESTUDIO",BD23,SUM(AT23,BE23)))</f>
        <v>0</v>
      </c>
      <c r="BG23" s="54" t="str">
        <f aca="false">IF(OR(COUNTIF(P23:BE23,"No cumple")&gt;0,BF23=0),"NO CLASIFICABLE",R23)</f>
        <v>NO CLASIFICABLE</v>
      </c>
      <c r="BH23" s="67" t="str">
        <f aca="false">IF(AND(OR(Q23&lt;&gt;"Seleccione Tipo",R23&lt;&gt;"Seleccione tipo alquiler"),BG23="Seleccione tipo alquiler"),"Es obligatorio para su clasificación rellenar TIPO y TIPO DE ALQUILER de la vivienda","")</f>
        <v/>
      </c>
    </row>
    <row r="24" customFormat="false" ht="23.3" hidden="false" customHeight="false" outlineLevel="0" collapsed="false">
      <c r="A24" s="56" t="s">
        <v>63</v>
      </c>
      <c r="B24" s="57" t="str">
        <f aca="false">VLOOKUP(A24,VIA_CODIGO,2,0)</f>
        <v>XX</v>
      </c>
      <c r="C24" s="40" t="n">
        <f aca="false">IFERROR(VLOOKUP('ENUMERACION DE ALOJAMIENTOS'!F24,Datos!$A$1:$B$47,2,0),"")</f>
        <v>0</v>
      </c>
      <c r="D24" s="58"/>
      <c r="E24" s="59" t="str">
        <f aca="false">IFERROR(VLOOKUP('ENUMERACION DE ALOJAMIENTOS'!G24,Datos!$D$2:$F$1070,3,0),"")</f>
        <v/>
      </c>
      <c r="F24" s="43" t="s">
        <v>64</v>
      </c>
      <c r="G24" s="43"/>
      <c r="H24" s="60"/>
      <c r="I24" s="61"/>
      <c r="J24" s="61"/>
      <c r="K24" s="61"/>
      <c r="L24" s="61"/>
      <c r="M24" s="62"/>
      <c r="N24" s="61"/>
      <c r="O24" s="61"/>
      <c r="P24" s="61"/>
      <c r="Q24" s="58" t="s">
        <v>65</v>
      </c>
      <c r="R24" s="63" t="s">
        <v>66</v>
      </c>
      <c r="S24" s="63"/>
      <c r="T24" s="48" t="str">
        <f aca="false">IF(R24="POR HABITACIONES",IF(S24="","NO CUMPLE",""),"")</f>
        <v/>
      </c>
      <c r="U24" s="61"/>
      <c r="V24" s="64" t="e">
        <f aca="false">VLOOKUP($V$10,Datos!$K$6:$M$11,MATCH('ENUMERACION DE ALOJAMIENTOS'!R24,Datos!$K$6:$M$6,0),0)</f>
        <v>#N/A</v>
      </c>
      <c r="W24" s="64" t="e">
        <f aca="false">IF(OR(U24=1,U24=""),V24,(SUM(COUNTIF(Z24:AP24,"INDIVIDUAL"),(COUNTIF(Z24:AP24,"DOBLE"))*2)))</f>
        <v>#N/A</v>
      </c>
      <c r="X24" s="64" t="n">
        <f aca="false">SUM(COUNTIF(Z24:AP24,"INDIVIDUAL"),(COUNTIF(Z24:AP24,"DOBLE"))*2)</f>
        <v>0</v>
      </c>
      <c r="Y24" s="64"/>
      <c r="Z24" s="61" t="s">
        <v>65</v>
      </c>
      <c r="AA24" s="64" t="e">
        <f aca="false">VLOOKUP(Z24,Datos!$K$6:$M$9,MATCH('ENUMERACION DE ALOJAMIENTOS'!$R24,Datos!$K$6:$M$6,0),0)</f>
        <v>#N/A</v>
      </c>
      <c r="AB24" s="64" t="e">
        <f aca="false">IF(AC24&gt;=AA24,"Cumple","No cumple")</f>
        <v>#N/A</v>
      </c>
      <c r="AC24" s="61"/>
      <c r="AD24" s="61" t="s">
        <v>65</v>
      </c>
      <c r="AE24" s="64" t="e">
        <f aca="false">VLOOKUP(AD24,Datos!$K$6:$M$9,MATCH('ENUMERACION DE ALOJAMIENTOS'!$R24,Datos!$K$6:$M$6,0),0)</f>
        <v>#N/A</v>
      </c>
      <c r="AF24" s="64" t="e">
        <f aca="false">IF(AG24&gt;=AE24,"Cumple","No cumple")</f>
        <v>#N/A</v>
      </c>
      <c r="AG24" s="61"/>
      <c r="AH24" s="61" t="s">
        <v>65</v>
      </c>
      <c r="AI24" s="64" t="e">
        <f aca="false">VLOOKUP(AH24,Datos!$K$6:$M$9,MATCH('ENUMERACION DE ALOJAMIENTOS'!$R24,Datos!$K$6:$M$6,0),0)</f>
        <v>#N/A</v>
      </c>
      <c r="AJ24" s="64" t="e">
        <f aca="false">IF(AK24&gt;=AI24,"Cumple","No cumple")</f>
        <v>#N/A</v>
      </c>
      <c r="AK24" s="61"/>
      <c r="AL24" s="61" t="s">
        <v>65</v>
      </c>
      <c r="AM24" s="64" t="e">
        <f aca="false">VLOOKUP(AL24,Datos!$K$6:$M$9,MATCH('ENUMERACION DE ALOJAMIENTOS'!$R24,Datos!$K$6:$M$6,0),0)</f>
        <v>#N/A</v>
      </c>
      <c r="AN24" s="64" t="e">
        <f aca="false">IF(AO24&gt;=AM24,"Cumple","No cumple")</f>
        <v>#N/A</v>
      </c>
      <c r="AO24" s="61"/>
      <c r="AP24" s="61" t="s">
        <v>65</v>
      </c>
      <c r="AQ24" s="64" t="e">
        <f aca="false">VLOOKUP(AP24,Datos!$K$6:$M$9,MATCH('ENUMERACION DE ALOJAMIENTOS'!$R24,Datos!$K$6:$M$6,0),0)</f>
        <v>#N/A</v>
      </c>
      <c r="AR24" s="64" t="e">
        <f aca="false">IF(AS24&gt;=AQ24,"Cumple","No cumple")</f>
        <v>#N/A</v>
      </c>
      <c r="AS24" s="61"/>
      <c r="AT24" s="65" t="n">
        <f aca="false">IFERROR(IF(Q24="ESTUDIO",BE24,IF(OR(U24=1,U24=""),MIN(X24,V24),W24)),0)</f>
        <v>0</v>
      </c>
      <c r="AU24" s="50" t="str">
        <f aca="false">IF(R24="POR HABITACIONES",AT24-S24,"")</f>
        <v/>
      </c>
      <c r="AV24" s="66" t="n">
        <v>0</v>
      </c>
      <c r="AW24" s="64" t="e">
        <f aca="false">IF(((VLOOKUP($AW$11,Datos!$K$6:$M$9,MATCH('ENUMERACION DE ALOJAMIENTOS'!$R24,Datos!$K$6:$M$6,0),0))*AT24)&lt;10,10,((VLOOKUP($AW$11,Datos!$K$6:$M$9,MATCH('ENUMERACION DE ALOJAMIENTOS'!$R24,Datos!$K$6:$M$6,0),0))*AT24))</f>
        <v>#N/A</v>
      </c>
      <c r="AX24" s="64" t="e">
        <f aca="false">VLOOKUP($AX$11,Datos!$K$6:$P$10,MATCH('ENUMERACION DE ALOJAMIENTOS'!$R24,Datos!$K$6:$P$6,0),0)</f>
        <v>#N/A</v>
      </c>
      <c r="AY24" s="64" t="str">
        <f aca="false">IF($Q24&lt;&gt;"VIVIENDA","",IF(AV24&lt;AW24,"No cumple",""))</f>
        <v/>
      </c>
      <c r="AZ24" s="64" t="str">
        <f aca="false">IF($Q24&lt;&gt;"ESTUDIO","",IF(AV24&lt;AX24,"No cumple",""))</f>
        <v/>
      </c>
      <c r="BA24" s="49" t="n">
        <f aca="false">IF(U24&lt;=1,6,10)</f>
        <v>6</v>
      </c>
      <c r="BB24" s="49" t="n">
        <f aca="false">IF(Q24="ESTUDIO",2,IF((10-AT24)&gt;AT24,ROUNDDOWN(AT24/2,0),MIN(10-AT24,ROUNDDOWN(AT24/2,0))))</f>
        <v>0</v>
      </c>
      <c r="BC24" s="49" t="n">
        <f aca="false">IF((10-AT24-S24)&gt;AT24,ROUNDDOWN(AT24/2,0),MIN(10-AT24-S24,ROUNDDOWN(AT24/2,0)))</f>
        <v>0</v>
      </c>
      <c r="BD24" s="50" t="n">
        <f aca="false">IF(OR(Q24="ESTUDIO",AND(COUNTIF(Z24:AP24,"DOBLE")=1,COUNTIF(Z24:AP24,"Seleccione Tipo")=4)),2,IFERROR(ROUNDDOWN(MIN(BB24:BC24),0),0))</f>
        <v>0</v>
      </c>
      <c r="BE24" s="52" t="s">
        <v>67</v>
      </c>
      <c r="BF24" s="53" t="n">
        <f aca="false">IF(R24="POR HABITACIONES",SUM(BE24,AU24),IF(Q24="ESTUDIO",BD24,SUM(AT24,BE24)))</f>
        <v>0</v>
      </c>
      <c r="BG24" s="54" t="str">
        <f aca="false">IF(OR(COUNTIF(P24:BE24,"No cumple")&gt;0,BF24=0),"NO CLASIFICABLE",R24)</f>
        <v>NO CLASIFICABLE</v>
      </c>
      <c r="BH24" s="67" t="str">
        <f aca="false">IF(AND(OR(Q24&lt;&gt;"Seleccione Tipo",R24&lt;&gt;"Seleccione tipo alquiler"),BG24="Seleccione tipo alquiler"),"Es obligatorio para su clasificación rellenar TIPO y TIPO DE ALQUILER de la vivienda","")</f>
        <v/>
      </c>
    </row>
    <row r="25" customFormat="false" ht="23.3" hidden="false" customHeight="false" outlineLevel="0" collapsed="false">
      <c r="A25" s="56" t="s">
        <v>63</v>
      </c>
      <c r="B25" s="57" t="str">
        <f aca="false">VLOOKUP(A25,VIA_CODIGO,2,0)</f>
        <v>XX</v>
      </c>
      <c r="C25" s="40" t="n">
        <f aca="false">IFERROR(VLOOKUP('ENUMERACION DE ALOJAMIENTOS'!F25,Datos!$A$1:$B$47,2,0),"")</f>
        <v>0</v>
      </c>
      <c r="D25" s="58"/>
      <c r="E25" s="59" t="str">
        <f aca="false">IFERROR(VLOOKUP('ENUMERACION DE ALOJAMIENTOS'!G25,Datos!$D$2:$F$1070,3,0),"")</f>
        <v/>
      </c>
      <c r="F25" s="43" t="s">
        <v>64</v>
      </c>
      <c r="G25" s="43"/>
      <c r="H25" s="60"/>
      <c r="I25" s="61"/>
      <c r="J25" s="61"/>
      <c r="K25" s="61"/>
      <c r="L25" s="61"/>
      <c r="M25" s="62"/>
      <c r="N25" s="61"/>
      <c r="O25" s="61"/>
      <c r="P25" s="61"/>
      <c r="Q25" s="58" t="s">
        <v>65</v>
      </c>
      <c r="R25" s="63" t="s">
        <v>66</v>
      </c>
      <c r="S25" s="63"/>
      <c r="T25" s="48" t="str">
        <f aca="false">IF(R25="POR HABITACIONES",IF(S25="","NO CUMPLE",""),"")</f>
        <v/>
      </c>
      <c r="U25" s="61"/>
      <c r="V25" s="64" t="e">
        <f aca="false">VLOOKUP($V$10,Datos!$K$6:$M$11,MATCH('ENUMERACION DE ALOJAMIENTOS'!R25,Datos!$K$6:$M$6,0),0)</f>
        <v>#N/A</v>
      </c>
      <c r="W25" s="64" t="e">
        <f aca="false">IF(OR(U25=1,U25=""),V25,(SUM(COUNTIF(Z25:AP25,"INDIVIDUAL"),(COUNTIF(Z25:AP25,"DOBLE"))*2)))</f>
        <v>#N/A</v>
      </c>
      <c r="X25" s="64" t="n">
        <f aca="false">SUM(COUNTIF(Z25:AP25,"INDIVIDUAL"),(COUNTIF(Z25:AP25,"DOBLE"))*2)</f>
        <v>0</v>
      </c>
      <c r="Y25" s="64"/>
      <c r="Z25" s="61" t="s">
        <v>65</v>
      </c>
      <c r="AA25" s="64" t="e">
        <f aca="false">VLOOKUP(Z25,Datos!$K$6:$M$9,MATCH('ENUMERACION DE ALOJAMIENTOS'!$R25,Datos!$K$6:$M$6,0),0)</f>
        <v>#N/A</v>
      </c>
      <c r="AB25" s="64" t="e">
        <f aca="false">IF(AC25&gt;=AA25,"Cumple","No cumple")</f>
        <v>#N/A</v>
      </c>
      <c r="AC25" s="61"/>
      <c r="AD25" s="61" t="s">
        <v>65</v>
      </c>
      <c r="AE25" s="64" t="e">
        <f aca="false">VLOOKUP(AD25,Datos!$K$6:$M$9,MATCH('ENUMERACION DE ALOJAMIENTOS'!$R25,Datos!$K$6:$M$6,0),0)</f>
        <v>#N/A</v>
      </c>
      <c r="AF25" s="64" t="e">
        <f aca="false">IF(AG25&gt;=AE25,"Cumple","No cumple")</f>
        <v>#N/A</v>
      </c>
      <c r="AG25" s="61"/>
      <c r="AH25" s="61" t="s">
        <v>65</v>
      </c>
      <c r="AI25" s="64" t="e">
        <f aca="false">VLOOKUP(AH25,Datos!$K$6:$M$9,MATCH('ENUMERACION DE ALOJAMIENTOS'!$R25,Datos!$K$6:$M$6,0),0)</f>
        <v>#N/A</v>
      </c>
      <c r="AJ25" s="64" t="e">
        <f aca="false">IF(AK25&gt;=AI25,"Cumple","No cumple")</f>
        <v>#N/A</v>
      </c>
      <c r="AK25" s="61"/>
      <c r="AL25" s="61" t="s">
        <v>65</v>
      </c>
      <c r="AM25" s="64" t="e">
        <f aca="false">VLOOKUP(AL25,Datos!$K$6:$M$9,MATCH('ENUMERACION DE ALOJAMIENTOS'!$R25,Datos!$K$6:$M$6,0),0)</f>
        <v>#N/A</v>
      </c>
      <c r="AN25" s="64" t="e">
        <f aca="false">IF(AO25&gt;=AM25,"Cumple","No cumple")</f>
        <v>#N/A</v>
      </c>
      <c r="AO25" s="61"/>
      <c r="AP25" s="61" t="s">
        <v>65</v>
      </c>
      <c r="AQ25" s="64" t="e">
        <f aca="false">VLOOKUP(AP25,Datos!$K$6:$M$9,MATCH('ENUMERACION DE ALOJAMIENTOS'!$R25,Datos!$K$6:$M$6,0),0)</f>
        <v>#N/A</v>
      </c>
      <c r="AR25" s="64" t="e">
        <f aca="false">IF(AS25&gt;=AQ25,"Cumple","No cumple")</f>
        <v>#N/A</v>
      </c>
      <c r="AS25" s="61"/>
      <c r="AT25" s="65" t="n">
        <f aca="false">IFERROR(IF(Q25="ESTUDIO",BE25,IF(OR(U25=1,U25=""),MIN(X25,V25),W25)),0)</f>
        <v>0</v>
      </c>
      <c r="AU25" s="50" t="str">
        <f aca="false">IF(R25="POR HABITACIONES",AT25-S25,"")</f>
        <v/>
      </c>
      <c r="AV25" s="66" t="n">
        <v>0</v>
      </c>
      <c r="AW25" s="64" t="e">
        <f aca="false">IF(((VLOOKUP($AW$11,Datos!$K$6:$M$9,MATCH('ENUMERACION DE ALOJAMIENTOS'!$R25,Datos!$K$6:$M$6,0),0))*AT25)&lt;10,10,((VLOOKUP($AW$11,Datos!$K$6:$M$9,MATCH('ENUMERACION DE ALOJAMIENTOS'!$R25,Datos!$K$6:$M$6,0),0))*AT25))</f>
        <v>#N/A</v>
      </c>
      <c r="AX25" s="64" t="e">
        <f aca="false">VLOOKUP($AX$11,Datos!$K$6:$P$10,MATCH('ENUMERACION DE ALOJAMIENTOS'!$R25,Datos!$K$6:$P$6,0),0)</f>
        <v>#N/A</v>
      </c>
      <c r="AY25" s="64" t="str">
        <f aca="false">IF($Q25&lt;&gt;"VIVIENDA","",IF(AV25&lt;AW25,"No cumple",""))</f>
        <v/>
      </c>
      <c r="AZ25" s="64" t="str">
        <f aca="false">IF($Q25&lt;&gt;"ESTUDIO","",IF(AV25&lt;AX25,"No cumple",""))</f>
        <v/>
      </c>
      <c r="BA25" s="49" t="n">
        <f aca="false">IF(U25&lt;=1,6,10)</f>
        <v>6</v>
      </c>
      <c r="BB25" s="49" t="n">
        <f aca="false">IF(Q25="ESTUDIO",2,IF((10-AT25)&gt;AT25,ROUNDDOWN(AT25/2,0),MIN(10-AT25,ROUNDDOWN(AT25/2,0))))</f>
        <v>0</v>
      </c>
      <c r="BC25" s="49" t="n">
        <f aca="false">IF((10-AT25-S25)&gt;AT25,ROUNDDOWN(AT25/2,0),MIN(10-AT25-S25,ROUNDDOWN(AT25/2,0)))</f>
        <v>0</v>
      </c>
      <c r="BD25" s="50" t="n">
        <f aca="false">IF(OR(Q25="ESTUDIO",AND(COUNTIF(Z25:AP25,"DOBLE")=1,COUNTIF(Z25:AP25,"Seleccione Tipo")=4)),2,IFERROR(ROUNDDOWN(MIN(BB25:BC25),0),0))</f>
        <v>0</v>
      </c>
      <c r="BE25" s="52" t="s">
        <v>67</v>
      </c>
      <c r="BF25" s="53" t="n">
        <f aca="false">IF(R25="POR HABITACIONES",SUM(BE25,AU25),IF(Q25="ESTUDIO",BD25,SUM(AT25,BE25)))</f>
        <v>0</v>
      </c>
      <c r="BG25" s="54" t="str">
        <f aca="false">IF(OR(COUNTIF(P25:BE25,"No cumple")&gt;0,BF25=0),"NO CLASIFICABLE",R25)</f>
        <v>NO CLASIFICABLE</v>
      </c>
      <c r="BH25" s="67" t="str">
        <f aca="false">IF(AND(OR(Q25&lt;&gt;"Seleccione Tipo",R25&lt;&gt;"Seleccione tipo alquiler"),BG25="Seleccione tipo alquiler"),"Es obligatorio para su clasificación rellenar TIPO y TIPO DE ALQUILER de la vivienda","")</f>
        <v/>
      </c>
    </row>
    <row r="26" customFormat="false" ht="23.3" hidden="false" customHeight="false" outlineLevel="0" collapsed="false">
      <c r="A26" s="56" t="s">
        <v>63</v>
      </c>
      <c r="B26" s="57" t="str">
        <f aca="false">VLOOKUP(A26,VIA_CODIGO,2,0)</f>
        <v>XX</v>
      </c>
      <c r="C26" s="40" t="n">
        <f aca="false">IFERROR(VLOOKUP('ENUMERACION DE ALOJAMIENTOS'!F26,Datos!$A$1:$B$47,2,0),"")</f>
        <v>0</v>
      </c>
      <c r="D26" s="58"/>
      <c r="E26" s="59" t="str">
        <f aca="false">IFERROR(VLOOKUP('ENUMERACION DE ALOJAMIENTOS'!G26,Datos!$D$2:$F$1070,3,0),"")</f>
        <v/>
      </c>
      <c r="F26" s="43" t="s">
        <v>64</v>
      </c>
      <c r="G26" s="43"/>
      <c r="H26" s="60"/>
      <c r="I26" s="61"/>
      <c r="J26" s="61"/>
      <c r="K26" s="61"/>
      <c r="L26" s="61"/>
      <c r="M26" s="62"/>
      <c r="N26" s="61"/>
      <c r="O26" s="61"/>
      <c r="P26" s="61"/>
      <c r="Q26" s="58" t="s">
        <v>65</v>
      </c>
      <c r="R26" s="63" t="s">
        <v>66</v>
      </c>
      <c r="S26" s="63"/>
      <c r="T26" s="48" t="str">
        <f aca="false">IF(R26="POR HABITACIONES",IF(S26="","NO CUMPLE",""),"")</f>
        <v/>
      </c>
      <c r="U26" s="61"/>
      <c r="V26" s="64" t="e">
        <f aca="false">VLOOKUP($V$10,Datos!$K$6:$M$11,MATCH('ENUMERACION DE ALOJAMIENTOS'!R26,Datos!$K$6:$M$6,0),0)</f>
        <v>#N/A</v>
      </c>
      <c r="W26" s="64" t="e">
        <f aca="false">IF(OR(U26=1,U26=""),V26,(SUM(COUNTIF(Z26:AP26,"INDIVIDUAL"),(COUNTIF(Z26:AP26,"DOBLE"))*2)))</f>
        <v>#N/A</v>
      </c>
      <c r="X26" s="64" t="n">
        <f aca="false">SUM(COUNTIF(Z26:AP26,"INDIVIDUAL"),(COUNTIF(Z26:AP26,"DOBLE"))*2)</f>
        <v>0</v>
      </c>
      <c r="Y26" s="64"/>
      <c r="Z26" s="61" t="s">
        <v>65</v>
      </c>
      <c r="AA26" s="64" t="e">
        <f aca="false">VLOOKUP(Z26,Datos!$K$6:$M$9,MATCH('ENUMERACION DE ALOJAMIENTOS'!$R26,Datos!$K$6:$M$6,0),0)</f>
        <v>#N/A</v>
      </c>
      <c r="AB26" s="64" t="e">
        <f aca="false">IF(AC26&gt;=AA26,"Cumple","No cumple")</f>
        <v>#N/A</v>
      </c>
      <c r="AC26" s="61"/>
      <c r="AD26" s="61" t="s">
        <v>65</v>
      </c>
      <c r="AE26" s="64" t="e">
        <f aca="false">VLOOKUP(AD26,Datos!$K$6:$M$9,MATCH('ENUMERACION DE ALOJAMIENTOS'!$R26,Datos!$K$6:$M$6,0),0)</f>
        <v>#N/A</v>
      </c>
      <c r="AF26" s="64" t="e">
        <f aca="false">IF(AG26&gt;=AE26,"Cumple","No cumple")</f>
        <v>#N/A</v>
      </c>
      <c r="AG26" s="61"/>
      <c r="AH26" s="61" t="s">
        <v>65</v>
      </c>
      <c r="AI26" s="64" t="e">
        <f aca="false">VLOOKUP(AH26,Datos!$K$6:$M$9,MATCH('ENUMERACION DE ALOJAMIENTOS'!$R26,Datos!$K$6:$M$6,0),0)</f>
        <v>#N/A</v>
      </c>
      <c r="AJ26" s="64" t="e">
        <f aca="false">IF(AK26&gt;=AI26,"Cumple","No cumple")</f>
        <v>#N/A</v>
      </c>
      <c r="AK26" s="61"/>
      <c r="AL26" s="61" t="s">
        <v>65</v>
      </c>
      <c r="AM26" s="64" t="e">
        <f aca="false">VLOOKUP(AL26,Datos!$K$6:$M$9,MATCH('ENUMERACION DE ALOJAMIENTOS'!$R26,Datos!$K$6:$M$6,0),0)</f>
        <v>#N/A</v>
      </c>
      <c r="AN26" s="64" t="e">
        <f aca="false">IF(AO26&gt;=AM26,"Cumple","No cumple")</f>
        <v>#N/A</v>
      </c>
      <c r="AO26" s="61"/>
      <c r="AP26" s="61" t="s">
        <v>65</v>
      </c>
      <c r="AQ26" s="64" t="e">
        <f aca="false">VLOOKUP(AP26,Datos!$K$6:$M$9,MATCH('ENUMERACION DE ALOJAMIENTOS'!$R26,Datos!$K$6:$M$6,0),0)</f>
        <v>#N/A</v>
      </c>
      <c r="AR26" s="64" t="e">
        <f aca="false">IF(AS26&gt;=AQ26,"Cumple","No cumple")</f>
        <v>#N/A</v>
      </c>
      <c r="AS26" s="61"/>
      <c r="AT26" s="65" t="n">
        <f aca="false">IFERROR(IF(Q26="ESTUDIO",BE26,IF(OR(U26=1,U26=""),MIN(X26,V26),W26)),0)</f>
        <v>0</v>
      </c>
      <c r="AU26" s="50" t="str">
        <f aca="false">IF(R26="POR HABITACIONES",AT26-S26,"")</f>
        <v/>
      </c>
      <c r="AV26" s="66" t="n">
        <v>0</v>
      </c>
      <c r="AW26" s="64" t="e">
        <f aca="false">IF(((VLOOKUP($AW$11,Datos!$K$6:$M$9,MATCH('ENUMERACION DE ALOJAMIENTOS'!$R26,Datos!$K$6:$M$6,0),0))*AT26)&lt;10,10,((VLOOKUP($AW$11,Datos!$K$6:$M$9,MATCH('ENUMERACION DE ALOJAMIENTOS'!$R26,Datos!$K$6:$M$6,0),0))*AT26))</f>
        <v>#N/A</v>
      </c>
      <c r="AX26" s="64" t="e">
        <f aca="false">VLOOKUP($AX$11,Datos!$K$6:$P$10,MATCH('ENUMERACION DE ALOJAMIENTOS'!$R26,Datos!$K$6:$P$6,0),0)</f>
        <v>#N/A</v>
      </c>
      <c r="AY26" s="64" t="str">
        <f aca="false">IF($Q26&lt;&gt;"VIVIENDA","",IF(AV26&lt;AW26,"No cumple",""))</f>
        <v/>
      </c>
      <c r="AZ26" s="64" t="str">
        <f aca="false">IF($Q26&lt;&gt;"ESTUDIO","",IF(AV26&lt;AX26,"No cumple",""))</f>
        <v/>
      </c>
      <c r="BA26" s="49" t="n">
        <f aca="false">IF(U26&lt;=1,6,10)</f>
        <v>6</v>
      </c>
      <c r="BB26" s="49" t="n">
        <f aca="false">IF(Q26="ESTUDIO",2,IF((10-AT26)&gt;AT26,ROUNDDOWN(AT26/2,0),MIN(10-AT26,ROUNDDOWN(AT26/2,0))))</f>
        <v>0</v>
      </c>
      <c r="BC26" s="49" t="n">
        <f aca="false">IF((10-AT26-S26)&gt;AT26,ROUNDDOWN(AT26/2,0),MIN(10-AT26-S26,ROUNDDOWN(AT26/2,0)))</f>
        <v>0</v>
      </c>
      <c r="BD26" s="50" t="n">
        <f aca="false">IF(OR(Q26="ESTUDIO",AND(COUNTIF(Z26:AP26,"DOBLE")=1,COUNTIF(Z26:AP26,"Seleccione Tipo")=4)),2,IFERROR(ROUNDDOWN(MIN(BB26:BC26),0),0))</f>
        <v>0</v>
      </c>
      <c r="BE26" s="52" t="s">
        <v>67</v>
      </c>
      <c r="BF26" s="53" t="n">
        <f aca="false">IF(R26="POR HABITACIONES",SUM(BE26,AU26),IF(Q26="ESTUDIO",BD26,SUM(AT26,BE26)))</f>
        <v>0</v>
      </c>
      <c r="BG26" s="54" t="str">
        <f aca="false">IF(OR(COUNTIF(P26:BE26,"No cumple")&gt;0,BF26=0),"NO CLASIFICABLE",R26)</f>
        <v>NO CLASIFICABLE</v>
      </c>
      <c r="BH26" s="67" t="str">
        <f aca="false">IF(AND(OR(Q26&lt;&gt;"Seleccione Tipo",R26&lt;&gt;"Seleccione tipo alquiler"),BG26="Seleccione tipo alquiler"),"Es obligatorio para su clasificación rellenar TIPO y TIPO DE ALQUILER de la vivienda","")</f>
        <v/>
      </c>
    </row>
    <row r="27" customFormat="false" ht="23.3" hidden="false" customHeight="false" outlineLevel="0" collapsed="false">
      <c r="A27" s="56" t="s">
        <v>63</v>
      </c>
      <c r="B27" s="57" t="str">
        <f aca="false">VLOOKUP(A27,VIA_CODIGO,2,0)</f>
        <v>XX</v>
      </c>
      <c r="C27" s="40" t="n">
        <f aca="false">IFERROR(VLOOKUP('ENUMERACION DE ALOJAMIENTOS'!F27,Datos!$A$1:$B$47,2,0),"")</f>
        <v>0</v>
      </c>
      <c r="D27" s="58"/>
      <c r="E27" s="59" t="str">
        <f aca="false">IFERROR(VLOOKUP('ENUMERACION DE ALOJAMIENTOS'!G27,Datos!$D$2:$F$1070,3,0),"")</f>
        <v/>
      </c>
      <c r="F27" s="43" t="s">
        <v>64</v>
      </c>
      <c r="G27" s="43"/>
      <c r="H27" s="60"/>
      <c r="I27" s="61"/>
      <c r="J27" s="61"/>
      <c r="K27" s="61"/>
      <c r="L27" s="61"/>
      <c r="M27" s="62"/>
      <c r="N27" s="61"/>
      <c r="O27" s="61"/>
      <c r="P27" s="61"/>
      <c r="Q27" s="58" t="s">
        <v>65</v>
      </c>
      <c r="R27" s="63" t="s">
        <v>66</v>
      </c>
      <c r="S27" s="63"/>
      <c r="T27" s="48" t="str">
        <f aca="false">IF(R27="POR HABITACIONES",IF(S27="","NO CUMPLE",""),"")</f>
        <v/>
      </c>
      <c r="U27" s="61"/>
      <c r="V27" s="64" t="e">
        <f aca="false">VLOOKUP($V$10,Datos!$K$6:$M$11,MATCH('ENUMERACION DE ALOJAMIENTOS'!R27,Datos!$K$6:$M$6,0),0)</f>
        <v>#N/A</v>
      </c>
      <c r="W27" s="64" t="e">
        <f aca="false">IF(OR(U27=1,U27=""),V27,(SUM(COUNTIF(Z27:AP27,"INDIVIDUAL"),(COUNTIF(Z27:AP27,"DOBLE"))*2)))</f>
        <v>#N/A</v>
      </c>
      <c r="X27" s="64" t="n">
        <f aca="false">SUM(COUNTIF(Z27:AP27,"INDIVIDUAL"),(COUNTIF(Z27:AP27,"DOBLE"))*2)</f>
        <v>0</v>
      </c>
      <c r="Y27" s="64"/>
      <c r="Z27" s="61" t="s">
        <v>65</v>
      </c>
      <c r="AA27" s="64" t="e">
        <f aca="false">VLOOKUP(Z27,Datos!$K$6:$M$9,MATCH('ENUMERACION DE ALOJAMIENTOS'!$R27,Datos!$K$6:$M$6,0),0)</f>
        <v>#N/A</v>
      </c>
      <c r="AB27" s="64" t="e">
        <f aca="false">IF(AC27&gt;=AA27,"Cumple","No cumple")</f>
        <v>#N/A</v>
      </c>
      <c r="AC27" s="61"/>
      <c r="AD27" s="61" t="s">
        <v>65</v>
      </c>
      <c r="AE27" s="64" t="e">
        <f aca="false">VLOOKUP(AD27,Datos!$K$6:$M$9,MATCH('ENUMERACION DE ALOJAMIENTOS'!$R27,Datos!$K$6:$M$6,0),0)</f>
        <v>#N/A</v>
      </c>
      <c r="AF27" s="64" t="e">
        <f aca="false">IF(AG27&gt;=AE27,"Cumple","No cumple")</f>
        <v>#N/A</v>
      </c>
      <c r="AG27" s="61"/>
      <c r="AH27" s="61" t="s">
        <v>65</v>
      </c>
      <c r="AI27" s="64" t="e">
        <f aca="false">VLOOKUP(AH27,Datos!$K$6:$M$9,MATCH('ENUMERACION DE ALOJAMIENTOS'!$R27,Datos!$K$6:$M$6,0),0)</f>
        <v>#N/A</v>
      </c>
      <c r="AJ27" s="64" t="e">
        <f aca="false">IF(AK27&gt;=AI27,"Cumple","No cumple")</f>
        <v>#N/A</v>
      </c>
      <c r="AK27" s="61"/>
      <c r="AL27" s="61" t="s">
        <v>65</v>
      </c>
      <c r="AM27" s="64" t="e">
        <f aca="false">VLOOKUP(AL27,Datos!$K$6:$M$9,MATCH('ENUMERACION DE ALOJAMIENTOS'!$R27,Datos!$K$6:$M$6,0),0)</f>
        <v>#N/A</v>
      </c>
      <c r="AN27" s="64" t="e">
        <f aca="false">IF(AO27&gt;=AM27,"Cumple","No cumple")</f>
        <v>#N/A</v>
      </c>
      <c r="AO27" s="61"/>
      <c r="AP27" s="61" t="s">
        <v>65</v>
      </c>
      <c r="AQ27" s="64" t="e">
        <f aca="false">VLOOKUP(AP27,Datos!$K$6:$M$9,MATCH('ENUMERACION DE ALOJAMIENTOS'!$R27,Datos!$K$6:$M$6,0),0)</f>
        <v>#N/A</v>
      </c>
      <c r="AR27" s="64" t="e">
        <f aca="false">IF(AS27&gt;=AQ27,"Cumple","No cumple")</f>
        <v>#N/A</v>
      </c>
      <c r="AS27" s="61"/>
      <c r="AT27" s="65" t="n">
        <f aca="false">IFERROR(IF(Q27="ESTUDIO",BE27,IF(OR(U27=1,U27=""),MIN(X27,V27),W27)),0)</f>
        <v>0</v>
      </c>
      <c r="AU27" s="50" t="str">
        <f aca="false">IF(R27="POR HABITACIONES",AT27-S27,"")</f>
        <v/>
      </c>
      <c r="AV27" s="66" t="n">
        <v>0</v>
      </c>
      <c r="AW27" s="64" t="e">
        <f aca="false">IF(((VLOOKUP($AW$11,Datos!$K$6:$M$9,MATCH('ENUMERACION DE ALOJAMIENTOS'!$R27,Datos!$K$6:$M$6,0),0))*AT27)&lt;10,10,((VLOOKUP($AW$11,Datos!$K$6:$M$9,MATCH('ENUMERACION DE ALOJAMIENTOS'!$R27,Datos!$K$6:$M$6,0),0))*AT27))</f>
        <v>#N/A</v>
      </c>
      <c r="AX27" s="64" t="e">
        <f aca="false">VLOOKUP($AX$11,Datos!$K$6:$P$10,MATCH('ENUMERACION DE ALOJAMIENTOS'!$R27,Datos!$K$6:$P$6,0),0)</f>
        <v>#N/A</v>
      </c>
      <c r="AY27" s="64" t="str">
        <f aca="false">IF($Q27&lt;&gt;"VIVIENDA","",IF(AV27&lt;AW27,"No cumple",""))</f>
        <v/>
      </c>
      <c r="AZ27" s="64" t="str">
        <f aca="false">IF($Q27&lt;&gt;"ESTUDIO","",IF(AV27&lt;AX27,"No cumple",""))</f>
        <v/>
      </c>
      <c r="BA27" s="49" t="n">
        <f aca="false">IF(U27&lt;=1,6,10)</f>
        <v>6</v>
      </c>
      <c r="BB27" s="49" t="n">
        <f aca="false">IF(Q27="ESTUDIO",2,IF((10-AT27)&gt;AT27,ROUNDDOWN(AT27/2,0),MIN(10-AT27,ROUNDDOWN(AT27/2,0))))</f>
        <v>0</v>
      </c>
      <c r="BC27" s="49" t="n">
        <f aca="false">IF((10-AT27-S27)&gt;AT27,ROUNDDOWN(AT27/2,0),MIN(10-AT27-S27,ROUNDDOWN(AT27/2,0)))</f>
        <v>0</v>
      </c>
      <c r="BD27" s="50" t="n">
        <f aca="false">IF(OR(Q27="ESTUDIO",AND(COUNTIF(Z27:AP27,"DOBLE")=1,COUNTIF(Z27:AP27,"Seleccione Tipo")=4)),2,IFERROR(ROUNDDOWN(MIN(BB27:BC27),0),0))</f>
        <v>0</v>
      </c>
      <c r="BE27" s="52" t="s">
        <v>67</v>
      </c>
      <c r="BF27" s="53" t="n">
        <f aca="false">IF(R27="POR HABITACIONES",SUM(BE27,AU27),IF(Q27="ESTUDIO",BD27,SUM(AT27,BE27)))</f>
        <v>0</v>
      </c>
      <c r="BG27" s="54" t="str">
        <f aca="false">IF(OR(COUNTIF(P27:BE27,"No cumple")&gt;0,BF27=0),"NO CLASIFICABLE",R27)</f>
        <v>NO CLASIFICABLE</v>
      </c>
      <c r="BH27" s="67" t="str">
        <f aca="false">IF(AND(OR(Q27&lt;&gt;"Seleccione Tipo",R27&lt;&gt;"Seleccione tipo alquiler"),BG27="Seleccione tipo alquiler"),"Es obligatorio para su clasificación rellenar TIPO y TIPO DE ALQUILER de la vivienda","")</f>
        <v/>
      </c>
    </row>
    <row r="28" customFormat="false" ht="23.3" hidden="false" customHeight="false" outlineLevel="0" collapsed="false">
      <c r="A28" s="56" t="s">
        <v>63</v>
      </c>
      <c r="B28" s="57" t="str">
        <f aca="false">VLOOKUP(A28,VIA_CODIGO,2,0)</f>
        <v>XX</v>
      </c>
      <c r="C28" s="40" t="n">
        <f aca="false">IFERROR(VLOOKUP('ENUMERACION DE ALOJAMIENTOS'!F28,Datos!$A$1:$B$47,2,0),"")</f>
        <v>0</v>
      </c>
      <c r="D28" s="58"/>
      <c r="E28" s="59" t="str">
        <f aca="false">IFERROR(VLOOKUP('ENUMERACION DE ALOJAMIENTOS'!G28,Datos!$D$2:$F$1070,3,0),"")</f>
        <v/>
      </c>
      <c r="F28" s="43" t="s">
        <v>64</v>
      </c>
      <c r="G28" s="43"/>
      <c r="H28" s="60"/>
      <c r="I28" s="61"/>
      <c r="J28" s="61"/>
      <c r="K28" s="61"/>
      <c r="L28" s="61"/>
      <c r="M28" s="62"/>
      <c r="N28" s="61"/>
      <c r="O28" s="61"/>
      <c r="P28" s="61"/>
      <c r="Q28" s="58" t="s">
        <v>65</v>
      </c>
      <c r="R28" s="63" t="s">
        <v>66</v>
      </c>
      <c r="S28" s="63"/>
      <c r="T28" s="48" t="str">
        <f aca="false">IF(R28="POR HABITACIONES",IF(S28="","NO CUMPLE",""),"")</f>
        <v/>
      </c>
      <c r="U28" s="61"/>
      <c r="V28" s="64" t="e">
        <f aca="false">VLOOKUP($V$10,Datos!$K$6:$M$11,MATCH('ENUMERACION DE ALOJAMIENTOS'!R28,Datos!$K$6:$M$6,0),0)</f>
        <v>#N/A</v>
      </c>
      <c r="W28" s="64" t="e">
        <f aca="false">IF(OR(U28=1,U28=""),V28,(SUM(COUNTIF(Z28:AP28,"INDIVIDUAL"),(COUNTIF(Z28:AP28,"DOBLE"))*2)))</f>
        <v>#N/A</v>
      </c>
      <c r="X28" s="64" t="n">
        <f aca="false">SUM(COUNTIF(Z28:AP28,"INDIVIDUAL"),(COUNTIF(Z28:AP28,"DOBLE"))*2)</f>
        <v>0</v>
      </c>
      <c r="Y28" s="64"/>
      <c r="Z28" s="61" t="s">
        <v>65</v>
      </c>
      <c r="AA28" s="64" t="e">
        <f aca="false">VLOOKUP(Z28,Datos!$K$6:$M$9,MATCH('ENUMERACION DE ALOJAMIENTOS'!$R28,Datos!$K$6:$M$6,0),0)</f>
        <v>#N/A</v>
      </c>
      <c r="AB28" s="64" t="e">
        <f aca="false">IF(AC28&gt;=AA28,"Cumple","No cumple")</f>
        <v>#N/A</v>
      </c>
      <c r="AC28" s="61"/>
      <c r="AD28" s="61" t="s">
        <v>65</v>
      </c>
      <c r="AE28" s="64" t="e">
        <f aca="false">VLOOKUP(AD28,Datos!$K$6:$M$9,MATCH('ENUMERACION DE ALOJAMIENTOS'!$R28,Datos!$K$6:$M$6,0),0)</f>
        <v>#N/A</v>
      </c>
      <c r="AF28" s="64" t="e">
        <f aca="false">IF(AG28&gt;=AE28,"Cumple","No cumple")</f>
        <v>#N/A</v>
      </c>
      <c r="AG28" s="61"/>
      <c r="AH28" s="61" t="s">
        <v>65</v>
      </c>
      <c r="AI28" s="64" t="e">
        <f aca="false">VLOOKUP(AH28,Datos!$K$6:$M$9,MATCH('ENUMERACION DE ALOJAMIENTOS'!$R28,Datos!$K$6:$M$6,0),0)</f>
        <v>#N/A</v>
      </c>
      <c r="AJ28" s="64" t="e">
        <f aca="false">IF(AK28&gt;=AI28,"Cumple","No cumple")</f>
        <v>#N/A</v>
      </c>
      <c r="AK28" s="61"/>
      <c r="AL28" s="61" t="s">
        <v>65</v>
      </c>
      <c r="AM28" s="64" t="e">
        <f aca="false">VLOOKUP(AL28,Datos!$K$6:$M$9,MATCH('ENUMERACION DE ALOJAMIENTOS'!$R28,Datos!$K$6:$M$6,0),0)</f>
        <v>#N/A</v>
      </c>
      <c r="AN28" s="64" t="e">
        <f aca="false">IF(AO28&gt;=AM28,"Cumple","No cumple")</f>
        <v>#N/A</v>
      </c>
      <c r="AO28" s="61"/>
      <c r="AP28" s="61" t="s">
        <v>65</v>
      </c>
      <c r="AQ28" s="64" t="e">
        <f aca="false">VLOOKUP(AP28,Datos!$K$6:$M$9,MATCH('ENUMERACION DE ALOJAMIENTOS'!$R28,Datos!$K$6:$M$6,0),0)</f>
        <v>#N/A</v>
      </c>
      <c r="AR28" s="64" t="e">
        <f aca="false">IF(AS28&gt;=AQ28,"Cumple","No cumple")</f>
        <v>#N/A</v>
      </c>
      <c r="AS28" s="61"/>
      <c r="AT28" s="65" t="n">
        <f aca="false">IFERROR(IF(Q28="ESTUDIO",BE28,IF(OR(U28=1,U28=""),MIN(X28,V28),W28)),0)</f>
        <v>0</v>
      </c>
      <c r="AU28" s="50" t="str">
        <f aca="false">IF(R28="POR HABITACIONES",AT28-S28,"")</f>
        <v/>
      </c>
      <c r="AV28" s="66" t="n">
        <v>0</v>
      </c>
      <c r="AW28" s="64" t="e">
        <f aca="false">IF(((VLOOKUP($AW$11,Datos!$K$6:$M$9,MATCH('ENUMERACION DE ALOJAMIENTOS'!$R28,Datos!$K$6:$M$6,0),0))*AT28)&lt;10,10,((VLOOKUP($AW$11,Datos!$K$6:$M$9,MATCH('ENUMERACION DE ALOJAMIENTOS'!$R28,Datos!$K$6:$M$6,0),0))*AT28))</f>
        <v>#N/A</v>
      </c>
      <c r="AX28" s="64" t="e">
        <f aca="false">VLOOKUP($AX$11,Datos!$K$6:$P$10,MATCH('ENUMERACION DE ALOJAMIENTOS'!$R28,Datos!$K$6:$P$6,0),0)</f>
        <v>#N/A</v>
      </c>
      <c r="AY28" s="64" t="str">
        <f aca="false">IF($Q28&lt;&gt;"VIVIENDA","",IF(AV28&lt;AW28,"No cumple",""))</f>
        <v/>
      </c>
      <c r="AZ28" s="64" t="str">
        <f aca="false">IF($Q28&lt;&gt;"ESTUDIO","",IF(AV28&lt;AX28,"No cumple",""))</f>
        <v/>
      </c>
      <c r="BA28" s="49" t="n">
        <f aca="false">IF(U28&lt;=1,6,10)</f>
        <v>6</v>
      </c>
      <c r="BB28" s="49" t="n">
        <f aca="false">IF(Q28="ESTUDIO",2,IF((10-AT28)&gt;AT28,ROUNDDOWN(AT28/2,0),MIN(10-AT28,ROUNDDOWN(AT28/2,0))))</f>
        <v>0</v>
      </c>
      <c r="BC28" s="49" t="n">
        <f aca="false">IF((10-AT28-S28)&gt;AT28,ROUNDDOWN(AT28/2,0),MIN(10-AT28-S28,ROUNDDOWN(AT28/2,0)))</f>
        <v>0</v>
      </c>
      <c r="BD28" s="50" t="n">
        <f aca="false">IF(OR(Q28="ESTUDIO",AND(COUNTIF(Z28:AP28,"DOBLE")=1,COUNTIF(Z28:AP28,"Seleccione Tipo")=4)),2,IFERROR(ROUNDDOWN(MIN(BB28:BC28),0),0))</f>
        <v>0</v>
      </c>
      <c r="BE28" s="52" t="s">
        <v>67</v>
      </c>
      <c r="BF28" s="53" t="n">
        <f aca="false">IF(R28="POR HABITACIONES",SUM(BE28,AU28),IF(Q28="ESTUDIO",BD28,SUM(AT28,BE28)))</f>
        <v>0</v>
      </c>
      <c r="BG28" s="54" t="str">
        <f aca="false">IF(OR(COUNTIF(P28:BE28,"No cumple")&gt;0,BF28=0),"NO CLASIFICABLE",R28)</f>
        <v>NO CLASIFICABLE</v>
      </c>
      <c r="BH28" s="67" t="str">
        <f aca="false">IF(AND(OR(Q28&lt;&gt;"Seleccione Tipo",R28&lt;&gt;"Seleccione tipo alquiler"),BG28="Seleccione tipo alquiler"),"Es obligatorio para su clasificación rellenar TIPO y TIPO DE ALQUILER de la vivienda","")</f>
        <v/>
      </c>
    </row>
    <row r="29" customFormat="false" ht="23.3" hidden="false" customHeight="false" outlineLevel="0" collapsed="false">
      <c r="A29" s="56" t="s">
        <v>63</v>
      </c>
      <c r="B29" s="57" t="str">
        <f aca="false">VLOOKUP(A29,VIA_CODIGO,2,0)</f>
        <v>XX</v>
      </c>
      <c r="C29" s="40" t="n">
        <f aca="false">IFERROR(VLOOKUP('ENUMERACION DE ALOJAMIENTOS'!F29,Datos!$A$1:$B$47,2,0),"")</f>
        <v>0</v>
      </c>
      <c r="D29" s="58"/>
      <c r="E29" s="59" t="str">
        <f aca="false">IFERROR(VLOOKUP('ENUMERACION DE ALOJAMIENTOS'!G29,Datos!$D$2:$F$1070,3,0),"")</f>
        <v/>
      </c>
      <c r="F29" s="43" t="s">
        <v>64</v>
      </c>
      <c r="G29" s="43"/>
      <c r="H29" s="60"/>
      <c r="I29" s="61"/>
      <c r="J29" s="61"/>
      <c r="K29" s="61"/>
      <c r="L29" s="61"/>
      <c r="M29" s="62"/>
      <c r="N29" s="61"/>
      <c r="O29" s="61"/>
      <c r="P29" s="61"/>
      <c r="Q29" s="58" t="s">
        <v>65</v>
      </c>
      <c r="R29" s="63" t="s">
        <v>66</v>
      </c>
      <c r="S29" s="63"/>
      <c r="T29" s="48" t="str">
        <f aca="false">IF(R29="POR HABITACIONES",IF(S29="","NO CUMPLE",""),"")</f>
        <v/>
      </c>
      <c r="U29" s="61"/>
      <c r="V29" s="64" t="e">
        <f aca="false">VLOOKUP($V$10,Datos!$K$6:$M$11,MATCH('ENUMERACION DE ALOJAMIENTOS'!R29,Datos!$K$6:$M$6,0),0)</f>
        <v>#N/A</v>
      </c>
      <c r="W29" s="64" t="e">
        <f aca="false">IF(OR(U29=1,U29=""),V29,(SUM(COUNTIF(Z29:AP29,"INDIVIDUAL"),(COUNTIF(Z29:AP29,"DOBLE"))*2)))</f>
        <v>#N/A</v>
      </c>
      <c r="X29" s="64" t="n">
        <f aca="false">SUM(COUNTIF(Z29:AP29,"INDIVIDUAL"),(COUNTIF(Z29:AP29,"DOBLE"))*2)</f>
        <v>0</v>
      </c>
      <c r="Y29" s="64"/>
      <c r="Z29" s="61" t="s">
        <v>65</v>
      </c>
      <c r="AA29" s="64" t="e">
        <f aca="false">VLOOKUP(Z29,Datos!$K$6:$M$9,MATCH('ENUMERACION DE ALOJAMIENTOS'!$R29,Datos!$K$6:$M$6,0),0)</f>
        <v>#N/A</v>
      </c>
      <c r="AB29" s="64" t="e">
        <f aca="false">IF(AC29&gt;=AA29,"Cumple","No cumple")</f>
        <v>#N/A</v>
      </c>
      <c r="AC29" s="61"/>
      <c r="AD29" s="61" t="s">
        <v>65</v>
      </c>
      <c r="AE29" s="64" t="e">
        <f aca="false">VLOOKUP(AD29,Datos!$K$6:$M$9,MATCH('ENUMERACION DE ALOJAMIENTOS'!$R29,Datos!$K$6:$M$6,0),0)</f>
        <v>#N/A</v>
      </c>
      <c r="AF29" s="64" t="e">
        <f aca="false">IF(AG29&gt;=AE29,"Cumple","No cumple")</f>
        <v>#N/A</v>
      </c>
      <c r="AG29" s="61"/>
      <c r="AH29" s="61" t="s">
        <v>65</v>
      </c>
      <c r="AI29" s="64" t="e">
        <f aca="false">VLOOKUP(AH29,Datos!$K$6:$M$9,MATCH('ENUMERACION DE ALOJAMIENTOS'!$R29,Datos!$K$6:$M$6,0),0)</f>
        <v>#N/A</v>
      </c>
      <c r="AJ29" s="64" t="e">
        <f aca="false">IF(AK29&gt;=AI29,"Cumple","No cumple")</f>
        <v>#N/A</v>
      </c>
      <c r="AK29" s="61"/>
      <c r="AL29" s="61" t="s">
        <v>65</v>
      </c>
      <c r="AM29" s="64" t="e">
        <f aca="false">VLOOKUP(AL29,Datos!$K$6:$M$9,MATCH('ENUMERACION DE ALOJAMIENTOS'!$R29,Datos!$K$6:$M$6,0),0)</f>
        <v>#N/A</v>
      </c>
      <c r="AN29" s="64" t="e">
        <f aca="false">IF(AO29&gt;=AM29,"Cumple","No cumple")</f>
        <v>#N/A</v>
      </c>
      <c r="AO29" s="61"/>
      <c r="AP29" s="61" t="s">
        <v>65</v>
      </c>
      <c r="AQ29" s="64" t="e">
        <f aca="false">VLOOKUP(AP29,Datos!$K$6:$M$9,MATCH('ENUMERACION DE ALOJAMIENTOS'!$R29,Datos!$K$6:$M$6,0),0)</f>
        <v>#N/A</v>
      </c>
      <c r="AR29" s="64" t="e">
        <f aca="false">IF(AS29&gt;=AQ29,"Cumple","No cumple")</f>
        <v>#N/A</v>
      </c>
      <c r="AS29" s="61"/>
      <c r="AT29" s="65" t="n">
        <f aca="false">IFERROR(IF(Q29="ESTUDIO",BE29,IF(OR(U29=1,U29=""),MIN(X29,V29),W29)),0)</f>
        <v>0</v>
      </c>
      <c r="AU29" s="50" t="str">
        <f aca="false">IF(R29="POR HABITACIONES",AT29-S29,"")</f>
        <v/>
      </c>
      <c r="AV29" s="66" t="n">
        <v>0</v>
      </c>
      <c r="AW29" s="64" t="e">
        <f aca="false">IF(((VLOOKUP($AW$11,Datos!$K$6:$M$9,MATCH('ENUMERACION DE ALOJAMIENTOS'!$R29,Datos!$K$6:$M$6,0),0))*AT29)&lt;10,10,((VLOOKUP($AW$11,Datos!$K$6:$M$9,MATCH('ENUMERACION DE ALOJAMIENTOS'!$R29,Datos!$K$6:$M$6,0),0))*AT29))</f>
        <v>#N/A</v>
      </c>
      <c r="AX29" s="64" t="e">
        <f aca="false">VLOOKUP($AX$11,Datos!$K$6:$P$10,MATCH('ENUMERACION DE ALOJAMIENTOS'!$R29,Datos!$K$6:$P$6,0),0)</f>
        <v>#N/A</v>
      </c>
      <c r="AY29" s="64" t="str">
        <f aca="false">IF($Q29&lt;&gt;"VIVIENDA","",IF(AV29&lt;AW29,"No cumple",""))</f>
        <v/>
      </c>
      <c r="AZ29" s="64" t="str">
        <f aca="false">IF($Q29&lt;&gt;"ESTUDIO","",IF(AV29&lt;AX29,"No cumple",""))</f>
        <v/>
      </c>
      <c r="BA29" s="49" t="n">
        <f aca="false">IF(U29&lt;=1,6,10)</f>
        <v>6</v>
      </c>
      <c r="BB29" s="49" t="n">
        <f aca="false">IF(Q29="ESTUDIO",2,IF((10-AT29)&gt;AT29,ROUNDDOWN(AT29/2,0),MIN(10-AT29,ROUNDDOWN(AT29/2,0))))</f>
        <v>0</v>
      </c>
      <c r="BC29" s="49" t="n">
        <f aca="false">IF((10-AT29-S29)&gt;AT29,ROUNDDOWN(AT29/2,0),MIN(10-AT29-S29,ROUNDDOWN(AT29/2,0)))</f>
        <v>0</v>
      </c>
      <c r="BD29" s="50" t="n">
        <f aca="false">IF(OR(Q29="ESTUDIO",AND(COUNTIF(Z29:AP29,"DOBLE")=1,COUNTIF(Z29:AP29,"Seleccione Tipo")=4)),2,IFERROR(ROUNDDOWN(MIN(BB29:BC29),0),0))</f>
        <v>0</v>
      </c>
      <c r="BE29" s="52" t="s">
        <v>67</v>
      </c>
      <c r="BF29" s="53" t="n">
        <f aca="false">IF(R29="POR HABITACIONES",SUM(BE29,AU29),IF(Q29="ESTUDIO",BD29,SUM(AT29,BE29)))</f>
        <v>0</v>
      </c>
      <c r="BG29" s="54" t="str">
        <f aca="false">IF(OR(COUNTIF(P29:BE29,"No cumple")&gt;0,BF29=0),"NO CLASIFICABLE",R29)</f>
        <v>NO CLASIFICABLE</v>
      </c>
      <c r="BH29" s="67" t="str">
        <f aca="false">IF(AND(OR(Q29&lt;&gt;"Seleccione Tipo",R29&lt;&gt;"Seleccione tipo alquiler"),BG29="Seleccione tipo alquiler"),"Es obligatorio para su clasificación rellenar TIPO y TIPO DE ALQUILER de la vivienda","")</f>
        <v/>
      </c>
    </row>
    <row r="30" customFormat="false" ht="23.3" hidden="false" customHeight="false" outlineLevel="0" collapsed="false">
      <c r="A30" s="56" t="s">
        <v>63</v>
      </c>
      <c r="B30" s="57" t="str">
        <f aca="false">VLOOKUP(A30,VIA_CODIGO,2,0)</f>
        <v>XX</v>
      </c>
      <c r="C30" s="40" t="n">
        <f aca="false">IFERROR(VLOOKUP('ENUMERACION DE ALOJAMIENTOS'!F30,Datos!$A$1:$B$47,2,0),"")</f>
        <v>0</v>
      </c>
      <c r="D30" s="58"/>
      <c r="E30" s="59" t="str">
        <f aca="false">IFERROR(VLOOKUP('ENUMERACION DE ALOJAMIENTOS'!G30,Datos!$D$2:$F$1070,3,0),"")</f>
        <v/>
      </c>
      <c r="F30" s="43" t="s">
        <v>64</v>
      </c>
      <c r="G30" s="43"/>
      <c r="H30" s="60"/>
      <c r="I30" s="61"/>
      <c r="J30" s="61"/>
      <c r="K30" s="61"/>
      <c r="L30" s="61"/>
      <c r="M30" s="62"/>
      <c r="N30" s="61"/>
      <c r="O30" s="61"/>
      <c r="P30" s="61"/>
      <c r="Q30" s="58" t="s">
        <v>65</v>
      </c>
      <c r="R30" s="63" t="s">
        <v>66</v>
      </c>
      <c r="S30" s="63"/>
      <c r="T30" s="48" t="str">
        <f aca="false">IF(R30="POR HABITACIONES",IF(S30="","NO CUMPLE",""),"")</f>
        <v/>
      </c>
      <c r="U30" s="61"/>
      <c r="V30" s="64" t="e">
        <f aca="false">VLOOKUP($V$10,Datos!$K$6:$M$11,MATCH('ENUMERACION DE ALOJAMIENTOS'!R30,Datos!$K$6:$M$6,0),0)</f>
        <v>#N/A</v>
      </c>
      <c r="W30" s="64" t="e">
        <f aca="false">IF(OR(U30=1,U30=""),V30,(SUM(COUNTIF(Z30:AP30,"INDIVIDUAL"),(COUNTIF(Z30:AP30,"DOBLE"))*2)))</f>
        <v>#N/A</v>
      </c>
      <c r="X30" s="64" t="n">
        <f aca="false">SUM(COUNTIF(Z30:AP30,"INDIVIDUAL"),(COUNTIF(Z30:AP30,"DOBLE"))*2)</f>
        <v>0</v>
      </c>
      <c r="Y30" s="64"/>
      <c r="Z30" s="61" t="s">
        <v>65</v>
      </c>
      <c r="AA30" s="64" t="e">
        <f aca="false">VLOOKUP(Z30,Datos!$K$6:$M$9,MATCH('ENUMERACION DE ALOJAMIENTOS'!$R30,Datos!$K$6:$M$6,0),0)</f>
        <v>#N/A</v>
      </c>
      <c r="AB30" s="64" t="e">
        <f aca="false">IF(AC30&gt;=AA30,"Cumple","No cumple")</f>
        <v>#N/A</v>
      </c>
      <c r="AC30" s="61"/>
      <c r="AD30" s="61" t="s">
        <v>65</v>
      </c>
      <c r="AE30" s="64" t="e">
        <f aca="false">VLOOKUP(AD30,Datos!$K$6:$M$9,MATCH('ENUMERACION DE ALOJAMIENTOS'!$R30,Datos!$K$6:$M$6,0),0)</f>
        <v>#N/A</v>
      </c>
      <c r="AF30" s="64" t="e">
        <f aca="false">IF(AG30&gt;=AE30,"Cumple","No cumple")</f>
        <v>#N/A</v>
      </c>
      <c r="AG30" s="61"/>
      <c r="AH30" s="61" t="s">
        <v>65</v>
      </c>
      <c r="AI30" s="64" t="e">
        <f aca="false">VLOOKUP(AH30,Datos!$K$6:$M$9,MATCH('ENUMERACION DE ALOJAMIENTOS'!$R30,Datos!$K$6:$M$6,0),0)</f>
        <v>#N/A</v>
      </c>
      <c r="AJ30" s="64" t="e">
        <f aca="false">IF(AK30&gt;=AI30,"Cumple","No cumple")</f>
        <v>#N/A</v>
      </c>
      <c r="AK30" s="61"/>
      <c r="AL30" s="61" t="s">
        <v>65</v>
      </c>
      <c r="AM30" s="64" t="e">
        <f aca="false">VLOOKUP(AL30,Datos!$K$6:$M$9,MATCH('ENUMERACION DE ALOJAMIENTOS'!$R30,Datos!$K$6:$M$6,0),0)</f>
        <v>#N/A</v>
      </c>
      <c r="AN30" s="64" t="e">
        <f aca="false">IF(AO30&gt;=AM30,"Cumple","No cumple")</f>
        <v>#N/A</v>
      </c>
      <c r="AO30" s="61"/>
      <c r="AP30" s="61" t="s">
        <v>65</v>
      </c>
      <c r="AQ30" s="64" t="e">
        <f aca="false">VLOOKUP(AP30,Datos!$K$6:$M$9,MATCH('ENUMERACION DE ALOJAMIENTOS'!$R30,Datos!$K$6:$M$6,0),0)</f>
        <v>#N/A</v>
      </c>
      <c r="AR30" s="64" t="e">
        <f aca="false">IF(AS30&gt;=AQ30,"Cumple","No cumple")</f>
        <v>#N/A</v>
      </c>
      <c r="AS30" s="61"/>
      <c r="AT30" s="65" t="n">
        <f aca="false">IFERROR(IF(Q30="ESTUDIO",BE30,IF(OR(U30=1,U30=""),MIN(X30,V30),W30)),0)</f>
        <v>0</v>
      </c>
      <c r="AU30" s="50" t="str">
        <f aca="false">IF(R30="POR HABITACIONES",AT30-S30,"")</f>
        <v/>
      </c>
      <c r="AV30" s="66" t="n">
        <v>0</v>
      </c>
      <c r="AW30" s="64" t="e">
        <f aca="false">IF(((VLOOKUP($AW$11,Datos!$K$6:$M$9,MATCH('ENUMERACION DE ALOJAMIENTOS'!$R30,Datos!$K$6:$M$6,0),0))*AT30)&lt;10,10,((VLOOKUP($AW$11,Datos!$K$6:$M$9,MATCH('ENUMERACION DE ALOJAMIENTOS'!$R30,Datos!$K$6:$M$6,0),0))*AT30))</f>
        <v>#N/A</v>
      </c>
      <c r="AX30" s="64" t="e">
        <f aca="false">VLOOKUP($AX$11,Datos!$K$6:$P$10,MATCH('ENUMERACION DE ALOJAMIENTOS'!$R30,Datos!$K$6:$P$6,0),0)</f>
        <v>#N/A</v>
      </c>
      <c r="AY30" s="64" t="str">
        <f aca="false">IF($Q30&lt;&gt;"VIVIENDA","",IF(AV30&lt;AW30,"No cumple",""))</f>
        <v/>
      </c>
      <c r="AZ30" s="64" t="str">
        <f aca="false">IF($Q30&lt;&gt;"ESTUDIO","",IF(AV30&lt;AX30,"No cumple",""))</f>
        <v/>
      </c>
      <c r="BA30" s="49" t="n">
        <f aca="false">IF(U30&lt;=1,6,10)</f>
        <v>6</v>
      </c>
      <c r="BB30" s="49" t="n">
        <f aca="false">IF(Q30="ESTUDIO",2,IF((10-AT30)&gt;AT30,ROUNDDOWN(AT30/2,0),MIN(10-AT30,ROUNDDOWN(AT30/2,0))))</f>
        <v>0</v>
      </c>
      <c r="BC30" s="49" t="n">
        <f aca="false">IF((10-AT30-S30)&gt;AT30,ROUNDDOWN(AT30/2,0),MIN(10-AT30-S30,ROUNDDOWN(AT30/2,0)))</f>
        <v>0</v>
      </c>
      <c r="BD30" s="50" t="n">
        <f aca="false">IF(OR(Q30="ESTUDIO",AND(COUNTIF(Z30:AP30,"DOBLE")=1,COUNTIF(Z30:AP30,"Seleccione Tipo")=4)),2,IFERROR(ROUNDDOWN(MIN(BB30:BC30),0),0))</f>
        <v>0</v>
      </c>
      <c r="BE30" s="52" t="s">
        <v>67</v>
      </c>
      <c r="BF30" s="53" t="n">
        <f aca="false">IF(R30="POR HABITACIONES",SUM(BE30,AU30),IF(Q30="ESTUDIO",BD30,SUM(AT30,BE30)))</f>
        <v>0</v>
      </c>
      <c r="BG30" s="54" t="str">
        <f aca="false">IF(OR(COUNTIF(P30:BE30,"No cumple")&gt;0,BF30=0),"NO CLASIFICABLE",R30)</f>
        <v>NO CLASIFICABLE</v>
      </c>
      <c r="BH30" s="67" t="str">
        <f aca="false">IF(AND(OR(Q30&lt;&gt;"Seleccione Tipo",R30&lt;&gt;"Seleccione tipo alquiler"),BG30="Seleccione tipo alquiler"),"Es obligatorio para su clasificación rellenar TIPO y TIPO DE ALQUILER de la vivienda","")</f>
        <v/>
      </c>
    </row>
    <row r="31" customFormat="false" ht="23.3" hidden="false" customHeight="false" outlineLevel="0" collapsed="false">
      <c r="A31" s="56" t="s">
        <v>63</v>
      </c>
      <c r="B31" s="57" t="str">
        <f aca="false">VLOOKUP(A31,VIA_CODIGO,2,0)</f>
        <v>XX</v>
      </c>
      <c r="C31" s="40" t="n">
        <f aca="false">IFERROR(VLOOKUP('ENUMERACION DE ALOJAMIENTOS'!F31,Datos!$A$1:$B$47,2,0),"")</f>
        <v>0</v>
      </c>
      <c r="D31" s="58"/>
      <c r="E31" s="59" t="str">
        <f aca="false">IFERROR(VLOOKUP('ENUMERACION DE ALOJAMIENTOS'!G31,Datos!$D$2:$F$1070,3,0),"")</f>
        <v/>
      </c>
      <c r="F31" s="43" t="s">
        <v>64</v>
      </c>
      <c r="G31" s="43"/>
      <c r="H31" s="60"/>
      <c r="I31" s="61"/>
      <c r="J31" s="61"/>
      <c r="K31" s="61"/>
      <c r="L31" s="61"/>
      <c r="M31" s="62"/>
      <c r="N31" s="61"/>
      <c r="O31" s="61"/>
      <c r="P31" s="61"/>
      <c r="Q31" s="58" t="s">
        <v>65</v>
      </c>
      <c r="R31" s="63" t="s">
        <v>66</v>
      </c>
      <c r="S31" s="63"/>
      <c r="T31" s="48" t="str">
        <f aca="false">IF(R31="POR HABITACIONES",IF(S31="","NO CUMPLE",""),"")</f>
        <v/>
      </c>
      <c r="U31" s="61"/>
      <c r="V31" s="64" t="e">
        <f aca="false">VLOOKUP($V$10,Datos!$K$6:$M$11,MATCH('ENUMERACION DE ALOJAMIENTOS'!R31,Datos!$K$6:$M$6,0),0)</f>
        <v>#N/A</v>
      </c>
      <c r="W31" s="64" t="e">
        <f aca="false">IF(OR(U31=1,U31=""),V31,(SUM(COUNTIF(Z31:AP31,"INDIVIDUAL"),(COUNTIF(Z31:AP31,"DOBLE"))*2)))</f>
        <v>#N/A</v>
      </c>
      <c r="X31" s="64" t="n">
        <f aca="false">SUM(COUNTIF(Z31:AP31,"INDIVIDUAL"),(COUNTIF(Z31:AP31,"DOBLE"))*2)</f>
        <v>0</v>
      </c>
      <c r="Y31" s="64"/>
      <c r="Z31" s="61" t="s">
        <v>65</v>
      </c>
      <c r="AA31" s="64" t="e">
        <f aca="false">VLOOKUP(Z31,Datos!$K$6:$M$9,MATCH('ENUMERACION DE ALOJAMIENTOS'!$R31,Datos!$K$6:$M$6,0),0)</f>
        <v>#N/A</v>
      </c>
      <c r="AB31" s="64" t="e">
        <f aca="false">IF(AC31&gt;=AA31,"Cumple","No cumple")</f>
        <v>#N/A</v>
      </c>
      <c r="AC31" s="61"/>
      <c r="AD31" s="61" t="s">
        <v>65</v>
      </c>
      <c r="AE31" s="64" t="e">
        <f aca="false">VLOOKUP(AD31,Datos!$K$6:$M$9,MATCH('ENUMERACION DE ALOJAMIENTOS'!$R31,Datos!$K$6:$M$6,0),0)</f>
        <v>#N/A</v>
      </c>
      <c r="AF31" s="64" t="e">
        <f aca="false">IF(AG31&gt;=AE31,"Cumple","No cumple")</f>
        <v>#N/A</v>
      </c>
      <c r="AG31" s="61"/>
      <c r="AH31" s="61" t="s">
        <v>65</v>
      </c>
      <c r="AI31" s="64" t="e">
        <f aca="false">VLOOKUP(AH31,Datos!$K$6:$M$9,MATCH('ENUMERACION DE ALOJAMIENTOS'!$R31,Datos!$K$6:$M$6,0),0)</f>
        <v>#N/A</v>
      </c>
      <c r="AJ31" s="64" t="e">
        <f aca="false">IF(AK31&gt;=AI31,"Cumple","No cumple")</f>
        <v>#N/A</v>
      </c>
      <c r="AK31" s="61"/>
      <c r="AL31" s="61" t="s">
        <v>65</v>
      </c>
      <c r="AM31" s="64" t="e">
        <f aca="false">VLOOKUP(AL31,Datos!$K$6:$M$9,MATCH('ENUMERACION DE ALOJAMIENTOS'!$R31,Datos!$K$6:$M$6,0),0)</f>
        <v>#N/A</v>
      </c>
      <c r="AN31" s="64" t="e">
        <f aca="false">IF(AO31&gt;=AM31,"Cumple","No cumple")</f>
        <v>#N/A</v>
      </c>
      <c r="AO31" s="61"/>
      <c r="AP31" s="61" t="s">
        <v>65</v>
      </c>
      <c r="AQ31" s="64" t="e">
        <f aca="false">VLOOKUP(AP31,Datos!$K$6:$M$9,MATCH('ENUMERACION DE ALOJAMIENTOS'!$R31,Datos!$K$6:$M$6,0),0)</f>
        <v>#N/A</v>
      </c>
      <c r="AR31" s="64" t="e">
        <f aca="false">IF(AS31&gt;=AQ31,"Cumple","No cumple")</f>
        <v>#N/A</v>
      </c>
      <c r="AS31" s="61"/>
      <c r="AT31" s="65" t="n">
        <f aca="false">IFERROR(IF(Q31="ESTUDIO",BE31,IF(OR(U31=1,U31=""),MIN(X31,V31),W31)),0)</f>
        <v>0</v>
      </c>
      <c r="AU31" s="50" t="str">
        <f aca="false">IF(R31="POR HABITACIONES",AT31-S31,"")</f>
        <v/>
      </c>
      <c r="AV31" s="66" t="n">
        <v>0</v>
      </c>
      <c r="AW31" s="64" t="e">
        <f aca="false">IF(((VLOOKUP($AW$11,Datos!$K$6:$M$9,MATCH('ENUMERACION DE ALOJAMIENTOS'!$R31,Datos!$K$6:$M$6,0),0))*AT31)&lt;10,10,((VLOOKUP($AW$11,Datos!$K$6:$M$9,MATCH('ENUMERACION DE ALOJAMIENTOS'!$R31,Datos!$K$6:$M$6,0),0))*AT31))</f>
        <v>#N/A</v>
      </c>
      <c r="AX31" s="64" t="e">
        <f aca="false">VLOOKUP($AX$11,Datos!$K$6:$P$10,MATCH('ENUMERACION DE ALOJAMIENTOS'!$R31,Datos!$K$6:$P$6,0),0)</f>
        <v>#N/A</v>
      </c>
      <c r="AY31" s="64" t="str">
        <f aca="false">IF($Q31&lt;&gt;"VIVIENDA","",IF(AV31&lt;AW31,"No cumple",""))</f>
        <v/>
      </c>
      <c r="AZ31" s="64" t="str">
        <f aca="false">IF($Q31&lt;&gt;"ESTUDIO","",IF(AV31&lt;AX31,"No cumple",""))</f>
        <v/>
      </c>
      <c r="BA31" s="49" t="n">
        <f aca="false">IF(U31&lt;=1,6,10)</f>
        <v>6</v>
      </c>
      <c r="BB31" s="49" t="n">
        <f aca="false">IF(Q31="ESTUDIO",2,IF((10-AT31)&gt;AT31,ROUNDDOWN(AT31/2,0),MIN(10-AT31,ROUNDDOWN(AT31/2,0))))</f>
        <v>0</v>
      </c>
      <c r="BC31" s="49" t="n">
        <f aca="false">IF((10-AT31-S31)&gt;AT31,ROUNDDOWN(AT31/2,0),MIN(10-AT31-S31,ROUNDDOWN(AT31/2,0)))</f>
        <v>0</v>
      </c>
      <c r="BD31" s="50" t="n">
        <f aca="false">IF(OR(Q31="ESTUDIO",AND(COUNTIF(Z31:AP31,"DOBLE")=1,COUNTIF(Z31:AP31,"Seleccione Tipo")=4)),2,IFERROR(ROUNDDOWN(MIN(BB31:BC31),0),0))</f>
        <v>0</v>
      </c>
      <c r="BE31" s="52" t="s">
        <v>67</v>
      </c>
      <c r="BF31" s="53" t="n">
        <f aca="false">IF(R31="POR HABITACIONES",SUM(BE31,AU31),IF(Q31="ESTUDIO",BD31,SUM(AT31,BE31)))</f>
        <v>0</v>
      </c>
      <c r="BG31" s="54" t="str">
        <f aca="false">IF(OR(COUNTIF(P31:BE31,"No cumple")&gt;0,BF31=0),"NO CLASIFICABLE",R31)</f>
        <v>NO CLASIFICABLE</v>
      </c>
      <c r="BH31" s="67" t="str">
        <f aca="false">IF(AND(OR(Q31&lt;&gt;"Seleccione Tipo",R31&lt;&gt;"Seleccione tipo alquiler"),BG31="Seleccione tipo alquiler"),"Es obligatorio para su clasificación rellenar TIPO y TIPO DE ALQUILER de la vivienda","")</f>
        <v/>
      </c>
    </row>
    <row r="32" customFormat="false" ht="23.3" hidden="false" customHeight="false" outlineLevel="0" collapsed="false">
      <c r="A32" s="56" t="s">
        <v>63</v>
      </c>
      <c r="B32" s="57" t="str">
        <f aca="false">VLOOKUP(A32,VIA_CODIGO,2,0)</f>
        <v>XX</v>
      </c>
      <c r="C32" s="40" t="n">
        <f aca="false">IFERROR(VLOOKUP('ENUMERACION DE ALOJAMIENTOS'!F32,Datos!$A$1:$B$47,2,0),"")</f>
        <v>0</v>
      </c>
      <c r="D32" s="58"/>
      <c r="E32" s="59" t="str">
        <f aca="false">IFERROR(VLOOKUP('ENUMERACION DE ALOJAMIENTOS'!G32,Datos!$D$2:$F$1070,3,0),"")</f>
        <v/>
      </c>
      <c r="F32" s="43" t="s">
        <v>64</v>
      </c>
      <c r="G32" s="43"/>
      <c r="H32" s="60"/>
      <c r="I32" s="61"/>
      <c r="J32" s="61"/>
      <c r="K32" s="61"/>
      <c r="L32" s="61"/>
      <c r="M32" s="62"/>
      <c r="N32" s="61"/>
      <c r="O32" s="61"/>
      <c r="P32" s="61"/>
      <c r="Q32" s="58" t="s">
        <v>65</v>
      </c>
      <c r="R32" s="63" t="s">
        <v>66</v>
      </c>
      <c r="S32" s="63"/>
      <c r="T32" s="48" t="str">
        <f aca="false">IF(R32="POR HABITACIONES",IF(S32="","NO CUMPLE",""),"")</f>
        <v/>
      </c>
      <c r="U32" s="61"/>
      <c r="V32" s="64" t="e">
        <f aca="false">VLOOKUP($V$10,Datos!$K$6:$M$11,MATCH('ENUMERACION DE ALOJAMIENTOS'!R32,Datos!$K$6:$M$6,0),0)</f>
        <v>#N/A</v>
      </c>
      <c r="W32" s="64" t="e">
        <f aca="false">IF(OR(U32=1,U32=""),V32,(SUM(COUNTIF(Z32:AP32,"INDIVIDUAL"),(COUNTIF(Z32:AP32,"DOBLE"))*2)))</f>
        <v>#N/A</v>
      </c>
      <c r="X32" s="64" t="n">
        <f aca="false">SUM(COUNTIF(Z32:AP32,"INDIVIDUAL"),(COUNTIF(Z32:AP32,"DOBLE"))*2)</f>
        <v>0</v>
      </c>
      <c r="Y32" s="64"/>
      <c r="Z32" s="61" t="s">
        <v>65</v>
      </c>
      <c r="AA32" s="64" t="e">
        <f aca="false">VLOOKUP(Z32,Datos!$K$6:$M$9,MATCH('ENUMERACION DE ALOJAMIENTOS'!$R32,Datos!$K$6:$M$6,0),0)</f>
        <v>#N/A</v>
      </c>
      <c r="AB32" s="64" t="e">
        <f aca="false">IF(AC32&gt;=AA32,"Cumple","No cumple")</f>
        <v>#N/A</v>
      </c>
      <c r="AC32" s="61"/>
      <c r="AD32" s="61" t="s">
        <v>65</v>
      </c>
      <c r="AE32" s="64" t="e">
        <f aca="false">VLOOKUP(AD32,Datos!$K$6:$M$9,MATCH('ENUMERACION DE ALOJAMIENTOS'!$R32,Datos!$K$6:$M$6,0),0)</f>
        <v>#N/A</v>
      </c>
      <c r="AF32" s="64" t="e">
        <f aca="false">IF(AG32&gt;=AE32,"Cumple","No cumple")</f>
        <v>#N/A</v>
      </c>
      <c r="AG32" s="61"/>
      <c r="AH32" s="61" t="s">
        <v>65</v>
      </c>
      <c r="AI32" s="64" t="e">
        <f aca="false">VLOOKUP(AH32,Datos!$K$6:$M$9,MATCH('ENUMERACION DE ALOJAMIENTOS'!$R32,Datos!$K$6:$M$6,0),0)</f>
        <v>#N/A</v>
      </c>
      <c r="AJ32" s="64" t="e">
        <f aca="false">IF(AK32&gt;=AI32,"Cumple","No cumple")</f>
        <v>#N/A</v>
      </c>
      <c r="AK32" s="61"/>
      <c r="AL32" s="61" t="s">
        <v>65</v>
      </c>
      <c r="AM32" s="64" t="e">
        <f aca="false">VLOOKUP(AL32,Datos!$K$6:$M$9,MATCH('ENUMERACION DE ALOJAMIENTOS'!$R32,Datos!$K$6:$M$6,0),0)</f>
        <v>#N/A</v>
      </c>
      <c r="AN32" s="64" t="e">
        <f aca="false">IF(AO32&gt;=AM32,"Cumple","No cumple")</f>
        <v>#N/A</v>
      </c>
      <c r="AO32" s="61"/>
      <c r="AP32" s="61" t="s">
        <v>65</v>
      </c>
      <c r="AQ32" s="64" t="e">
        <f aca="false">VLOOKUP(AP32,Datos!$K$6:$M$9,MATCH('ENUMERACION DE ALOJAMIENTOS'!$R32,Datos!$K$6:$M$6,0),0)</f>
        <v>#N/A</v>
      </c>
      <c r="AR32" s="64" t="e">
        <f aca="false">IF(AS32&gt;=AQ32,"Cumple","No cumple")</f>
        <v>#N/A</v>
      </c>
      <c r="AS32" s="61"/>
      <c r="AT32" s="65" t="n">
        <f aca="false">IFERROR(IF(Q32="ESTUDIO",BE32,IF(OR(U32=1,U32=""),MIN(X32,V32),W32)),0)</f>
        <v>0</v>
      </c>
      <c r="AU32" s="50" t="str">
        <f aca="false">IF(R32="POR HABITACIONES",AT32-S32,"")</f>
        <v/>
      </c>
      <c r="AV32" s="66" t="n">
        <v>0</v>
      </c>
      <c r="AW32" s="64" t="e">
        <f aca="false">IF(((VLOOKUP($AW$11,Datos!$K$6:$M$9,MATCH('ENUMERACION DE ALOJAMIENTOS'!$R32,Datos!$K$6:$M$6,0),0))*AT32)&lt;10,10,((VLOOKUP($AW$11,Datos!$K$6:$M$9,MATCH('ENUMERACION DE ALOJAMIENTOS'!$R32,Datos!$K$6:$M$6,0),0))*AT32))</f>
        <v>#N/A</v>
      </c>
      <c r="AX32" s="64" t="e">
        <f aca="false">VLOOKUP($AX$11,Datos!$K$6:$P$10,MATCH('ENUMERACION DE ALOJAMIENTOS'!$R32,Datos!$K$6:$P$6,0),0)</f>
        <v>#N/A</v>
      </c>
      <c r="AY32" s="64" t="str">
        <f aca="false">IF($Q32&lt;&gt;"VIVIENDA","",IF(AV32&lt;AW32,"No cumple",""))</f>
        <v/>
      </c>
      <c r="AZ32" s="64" t="str">
        <f aca="false">IF($Q32&lt;&gt;"ESTUDIO","",IF(AV32&lt;AX32,"No cumple",""))</f>
        <v/>
      </c>
      <c r="BA32" s="49" t="n">
        <f aca="false">IF(U32&lt;=1,6,10)</f>
        <v>6</v>
      </c>
      <c r="BB32" s="49" t="n">
        <f aca="false">IF(Q32="ESTUDIO",2,IF((10-AT32)&gt;AT32,ROUNDDOWN(AT32/2,0),MIN(10-AT32,ROUNDDOWN(AT32/2,0))))</f>
        <v>0</v>
      </c>
      <c r="BC32" s="49" t="n">
        <f aca="false">IF((10-AT32-S32)&gt;AT32,ROUNDDOWN(AT32/2,0),MIN(10-AT32-S32,ROUNDDOWN(AT32/2,0)))</f>
        <v>0</v>
      </c>
      <c r="BD32" s="50" t="n">
        <f aca="false">IF(OR(Q32="ESTUDIO",AND(COUNTIF(Z32:AP32,"DOBLE")=1,COUNTIF(Z32:AP32,"Seleccione Tipo")=4)),2,IFERROR(ROUNDDOWN(MIN(BB32:BC32),0),0))</f>
        <v>0</v>
      </c>
      <c r="BE32" s="52" t="s">
        <v>67</v>
      </c>
      <c r="BF32" s="53" t="n">
        <f aca="false">IF(R32="POR HABITACIONES",SUM(BE32,AU32),IF(Q32="ESTUDIO",BD32,SUM(AT32,BE32)))</f>
        <v>0</v>
      </c>
      <c r="BG32" s="54" t="str">
        <f aca="false">IF(OR(COUNTIF(P32:BE32,"No cumple")&gt;0,BF32=0),"NO CLASIFICABLE",R32)</f>
        <v>NO CLASIFICABLE</v>
      </c>
      <c r="BH32" s="67" t="str">
        <f aca="false">IF(AND(OR(Q32&lt;&gt;"Seleccione Tipo",R32&lt;&gt;"Seleccione tipo alquiler"),BG32="Seleccione tipo alquiler"),"Es obligatorio para su clasificación rellenar TIPO y TIPO DE ALQUILER de la vivienda","")</f>
        <v/>
      </c>
    </row>
    <row r="33" customFormat="false" ht="23.3" hidden="false" customHeight="false" outlineLevel="0" collapsed="false">
      <c r="A33" s="56" t="s">
        <v>63</v>
      </c>
      <c r="B33" s="57" t="str">
        <f aca="false">VLOOKUP(A33,VIA_CODIGO,2,0)</f>
        <v>XX</v>
      </c>
      <c r="C33" s="40" t="n">
        <f aca="false">IFERROR(VLOOKUP('ENUMERACION DE ALOJAMIENTOS'!F33,Datos!$A$1:$B$47,2,0),"")</f>
        <v>0</v>
      </c>
      <c r="D33" s="58"/>
      <c r="E33" s="59" t="str">
        <f aca="false">IFERROR(VLOOKUP('ENUMERACION DE ALOJAMIENTOS'!G33,Datos!$D$2:$F$1070,3,0),"")</f>
        <v/>
      </c>
      <c r="F33" s="43" t="s">
        <v>64</v>
      </c>
      <c r="G33" s="43"/>
      <c r="H33" s="60"/>
      <c r="I33" s="61"/>
      <c r="J33" s="61"/>
      <c r="K33" s="61"/>
      <c r="L33" s="61"/>
      <c r="M33" s="62"/>
      <c r="N33" s="61"/>
      <c r="O33" s="61"/>
      <c r="P33" s="61"/>
      <c r="Q33" s="58" t="s">
        <v>65</v>
      </c>
      <c r="R33" s="63" t="s">
        <v>66</v>
      </c>
      <c r="S33" s="63"/>
      <c r="T33" s="48" t="str">
        <f aca="false">IF(R33="POR HABITACIONES",IF(S33="","NO CUMPLE",""),"")</f>
        <v/>
      </c>
      <c r="U33" s="61"/>
      <c r="V33" s="64" t="e">
        <f aca="false">VLOOKUP($V$10,Datos!$K$6:$M$11,MATCH('ENUMERACION DE ALOJAMIENTOS'!R33,Datos!$K$6:$M$6,0),0)</f>
        <v>#N/A</v>
      </c>
      <c r="W33" s="64" t="e">
        <f aca="false">IF(OR(U33=1,U33=""),V33,(SUM(COUNTIF(Z33:AP33,"INDIVIDUAL"),(COUNTIF(Z33:AP33,"DOBLE"))*2)))</f>
        <v>#N/A</v>
      </c>
      <c r="X33" s="64" t="n">
        <f aca="false">SUM(COUNTIF(Z33:AP33,"INDIVIDUAL"),(COUNTIF(Z33:AP33,"DOBLE"))*2)</f>
        <v>0</v>
      </c>
      <c r="Y33" s="64"/>
      <c r="Z33" s="61" t="s">
        <v>65</v>
      </c>
      <c r="AA33" s="64" t="e">
        <f aca="false">VLOOKUP(Z33,Datos!$K$6:$M$9,MATCH('ENUMERACION DE ALOJAMIENTOS'!$R33,Datos!$K$6:$M$6,0),0)</f>
        <v>#N/A</v>
      </c>
      <c r="AB33" s="64" t="e">
        <f aca="false">IF(AC33&gt;=AA33,"Cumple","No cumple")</f>
        <v>#N/A</v>
      </c>
      <c r="AC33" s="61"/>
      <c r="AD33" s="61" t="s">
        <v>65</v>
      </c>
      <c r="AE33" s="64" t="e">
        <f aca="false">VLOOKUP(AD33,Datos!$K$6:$M$9,MATCH('ENUMERACION DE ALOJAMIENTOS'!$R33,Datos!$K$6:$M$6,0),0)</f>
        <v>#N/A</v>
      </c>
      <c r="AF33" s="64" t="e">
        <f aca="false">IF(AG33&gt;=AE33,"Cumple","No cumple")</f>
        <v>#N/A</v>
      </c>
      <c r="AG33" s="61"/>
      <c r="AH33" s="61" t="s">
        <v>65</v>
      </c>
      <c r="AI33" s="64" t="e">
        <f aca="false">VLOOKUP(AH33,Datos!$K$6:$M$9,MATCH('ENUMERACION DE ALOJAMIENTOS'!$R33,Datos!$K$6:$M$6,0),0)</f>
        <v>#N/A</v>
      </c>
      <c r="AJ33" s="64" t="e">
        <f aca="false">IF(AK33&gt;=AI33,"Cumple","No cumple")</f>
        <v>#N/A</v>
      </c>
      <c r="AK33" s="61"/>
      <c r="AL33" s="61" t="s">
        <v>65</v>
      </c>
      <c r="AM33" s="64" t="e">
        <f aca="false">VLOOKUP(AL33,Datos!$K$6:$M$9,MATCH('ENUMERACION DE ALOJAMIENTOS'!$R33,Datos!$K$6:$M$6,0),0)</f>
        <v>#N/A</v>
      </c>
      <c r="AN33" s="64" t="e">
        <f aca="false">IF(AO33&gt;=AM33,"Cumple","No cumple")</f>
        <v>#N/A</v>
      </c>
      <c r="AO33" s="61"/>
      <c r="AP33" s="61" t="s">
        <v>65</v>
      </c>
      <c r="AQ33" s="64" t="e">
        <f aca="false">VLOOKUP(AP33,Datos!$K$6:$M$9,MATCH('ENUMERACION DE ALOJAMIENTOS'!$R33,Datos!$K$6:$M$6,0),0)</f>
        <v>#N/A</v>
      </c>
      <c r="AR33" s="64" t="e">
        <f aca="false">IF(AS33&gt;=AQ33,"Cumple","No cumple")</f>
        <v>#N/A</v>
      </c>
      <c r="AS33" s="61"/>
      <c r="AT33" s="65" t="n">
        <f aca="false">IFERROR(IF(Q33="ESTUDIO",BE33,IF(OR(U33=1,U33=""),MIN(X33,V33),W33)),0)</f>
        <v>0</v>
      </c>
      <c r="AU33" s="50" t="str">
        <f aca="false">IF(R33="POR HABITACIONES",AT33-S33,"")</f>
        <v/>
      </c>
      <c r="AV33" s="66" t="n">
        <v>0</v>
      </c>
      <c r="AW33" s="64" t="e">
        <f aca="false">IF(((VLOOKUP($AW$11,Datos!$K$6:$M$9,MATCH('ENUMERACION DE ALOJAMIENTOS'!$R33,Datos!$K$6:$M$6,0),0))*AT33)&lt;10,10,((VLOOKUP($AW$11,Datos!$K$6:$M$9,MATCH('ENUMERACION DE ALOJAMIENTOS'!$R33,Datos!$K$6:$M$6,0),0))*AT33))</f>
        <v>#N/A</v>
      </c>
      <c r="AX33" s="64" t="e">
        <f aca="false">VLOOKUP($AX$11,Datos!$K$6:$P$10,MATCH('ENUMERACION DE ALOJAMIENTOS'!$R33,Datos!$K$6:$P$6,0),0)</f>
        <v>#N/A</v>
      </c>
      <c r="AY33" s="64" t="str">
        <f aca="false">IF($Q33&lt;&gt;"VIVIENDA","",IF(AV33&lt;AW33,"No cumple",""))</f>
        <v/>
      </c>
      <c r="AZ33" s="64" t="str">
        <f aca="false">IF($Q33&lt;&gt;"ESTUDIO","",IF(AV33&lt;AX33,"No cumple",""))</f>
        <v/>
      </c>
      <c r="BA33" s="49" t="n">
        <f aca="false">IF(U33&lt;=1,6,10)</f>
        <v>6</v>
      </c>
      <c r="BB33" s="49" t="n">
        <f aca="false">IF(Q33="ESTUDIO",2,IF((10-AT33)&gt;AT33,ROUNDDOWN(AT33/2,0),MIN(10-AT33,ROUNDDOWN(AT33/2,0))))</f>
        <v>0</v>
      </c>
      <c r="BC33" s="49" t="n">
        <f aca="false">IF((10-AT33-S33)&gt;AT33,ROUNDDOWN(AT33/2,0),MIN(10-AT33-S33,ROUNDDOWN(AT33/2,0)))</f>
        <v>0</v>
      </c>
      <c r="BD33" s="50" t="n">
        <f aca="false">IF(OR(Q33="ESTUDIO",AND(COUNTIF(Z33:AP33,"DOBLE")=1,COUNTIF(Z33:AP33,"Seleccione Tipo")=4)),2,IFERROR(ROUNDDOWN(MIN(BB33:BC33),0),0))</f>
        <v>0</v>
      </c>
      <c r="BE33" s="52" t="s">
        <v>67</v>
      </c>
      <c r="BF33" s="53" t="n">
        <f aca="false">IF(R33="POR HABITACIONES",SUM(BE33,AU33),IF(Q33="ESTUDIO",BD33,SUM(AT33,BE33)))</f>
        <v>0</v>
      </c>
      <c r="BG33" s="54" t="str">
        <f aca="false">IF(OR(COUNTIF(P33:BE33,"No cumple")&gt;0,BF33=0),"NO CLASIFICABLE",R33)</f>
        <v>NO CLASIFICABLE</v>
      </c>
      <c r="BH33" s="67" t="str">
        <f aca="false">IF(AND(OR(Q33&lt;&gt;"Seleccione Tipo",R33&lt;&gt;"Seleccione tipo alquiler"),BG33="Seleccione tipo alquiler"),"Es obligatorio para su clasificación rellenar TIPO y TIPO DE ALQUILER de la vivienda","")</f>
        <v/>
      </c>
    </row>
    <row r="34" customFormat="false" ht="23.3" hidden="false" customHeight="false" outlineLevel="0" collapsed="false">
      <c r="A34" s="56" t="s">
        <v>63</v>
      </c>
      <c r="B34" s="57" t="str">
        <f aca="false">VLOOKUP(A34,VIA_CODIGO,2,0)</f>
        <v>XX</v>
      </c>
      <c r="C34" s="40" t="n">
        <f aca="false">IFERROR(VLOOKUP('ENUMERACION DE ALOJAMIENTOS'!F34,Datos!$A$1:$B$47,2,0),"")</f>
        <v>0</v>
      </c>
      <c r="D34" s="58"/>
      <c r="E34" s="59" t="str">
        <f aca="false">IFERROR(VLOOKUP('ENUMERACION DE ALOJAMIENTOS'!G34,Datos!$D$2:$F$1070,3,0),"")</f>
        <v/>
      </c>
      <c r="F34" s="43" t="s">
        <v>64</v>
      </c>
      <c r="G34" s="43"/>
      <c r="H34" s="60"/>
      <c r="I34" s="61"/>
      <c r="J34" s="61"/>
      <c r="K34" s="61"/>
      <c r="L34" s="61"/>
      <c r="M34" s="62"/>
      <c r="N34" s="61"/>
      <c r="O34" s="61"/>
      <c r="P34" s="61"/>
      <c r="Q34" s="58" t="s">
        <v>65</v>
      </c>
      <c r="R34" s="63" t="s">
        <v>66</v>
      </c>
      <c r="S34" s="63"/>
      <c r="T34" s="48" t="str">
        <f aca="false">IF(R34="POR HABITACIONES",IF(S34="","NO CUMPLE",""),"")</f>
        <v/>
      </c>
      <c r="U34" s="61"/>
      <c r="V34" s="64" t="e">
        <f aca="false">VLOOKUP($V$10,Datos!$K$6:$M$11,MATCH('ENUMERACION DE ALOJAMIENTOS'!R34,Datos!$K$6:$M$6,0),0)</f>
        <v>#N/A</v>
      </c>
      <c r="W34" s="64" t="e">
        <f aca="false">IF(OR(U34=1,U34=""),V34,(SUM(COUNTIF(Z34:AP34,"INDIVIDUAL"),(COUNTIF(Z34:AP34,"DOBLE"))*2)))</f>
        <v>#N/A</v>
      </c>
      <c r="X34" s="64" t="n">
        <f aca="false">SUM(COUNTIF(Z34:AP34,"INDIVIDUAL"),(COUNTIF(Z34:AP34,"DOBLE"))*2)</f>
        <v>0</v>
      </c>
      <c r="Y34" s="64"/>
      <c r="Z34" s="61" t="s">
        <v>65</v>
      </c>
      <c r="AA34" s="64" t="e">
        <f aca="false">VLOOKUP(Z34,Datos!$K$6:$M$9,MATCH('ENUMERACION DE ALOJAMIENTOS'!$R34,Datos!$K$6:$M$6,0),0)</f>
        <v>#N/A</v>
      </c>
      <c r="AB34" s="64" t="e">
        <f aca="false">IF(AC34&gt;=AA34,"Cumple","No cumple")</f>
        <v>#N/A</v>
      </c>
      <c r="AC34" s="61"/>
      <c r="AD34" s="61" t="s">
        <v>65</v>
      </c>
      <c r="AE34" s="64" t="e">
        <f aca="false">VLOOKUP(AD34,Datos!$K$6:$M$9,MATCH('ENUMERACION DE ALOJAMIENTOS'!$R34,Datos!$K$6:$M$6,0),0)</f>
        <v>#N/A</v>
      </c>
      <c r="AF34" s="64" t="e">
        <f aca="false">IF(AG34&gt;=AE34,"Cumple","No cumple")</f>
        <v>#N/A</v>
      </c>
      <c r="AG34" s="61"/>
      <c r="AH34" s="61" t="s">
        <v>65</v>
      </c>
      <c r="AI34" s="64" t="e">
        <f aca="false">VLOOKUP(AH34,Datos!$K$6:$M$9,MATCH('ENUMERACION DE ALOJAMIENTOS'!$R34,Datos!$K$6:$M$6,0),0)</f>
        <v>#N/A</v>
      </c>
      <c r="AJ34" s="64" t="e">
        <f aca="false">IF(AK34&gt;=AI34,"Cumple","No cumple")</f>
        <v>#N/A</v>
      </c>
      <c r="AK34" s="61"/>
      <c r="AL34" s="61" t="s">
        <v>65</v>
      </c>
      <c r="AM34" s="64" t="e">
        <f aca="false">VLOOKUP(AL34,Datos!$K$6:$M$9,MATCH('ENUMERACION DE ALOJAMIENTOS'!$R34,Datos!$K$6:$M$6,0),0)</f>
        <v>#N/A</v>
      </c>
      <c r="AN34" s="64" t="e">
        <f aca="false">IF(AO34&gt;=AM34,"Cumple","No cumple")</f>
        <v>#N/A</v>
      </c>
      <c r="AO34" s="61"/>
      <c r="AP34" s="61" t="s">
        <v>65</v>
      </c>
      <c r="AQ34" s="64" t="e">
        <f aca="false">VLOOKUP(AP34,Datos!$K$6:$M$9,MATCH('ENUMERACION DE ALOJAMIENTOS'!$R34,Datos!$K$6:$M$6,0),0)</f>
        <v>#N/A</v>
      </c>
      <c r="AR34" s="64" t="e">
        <f aca="false">IF(AS34&gt;=AQ34,"Cumple","No cumple")</f>
        <v>#N/A</v>
      </c>
      <c r="AS34" s="61"/>
      <c r="AT34" s="65" t="n">
        <f aca="false">IFERROR(IF(Q34="ESTUDIO",BE34,IF(OR(U34=1,U34=""),MIN(X34,V34),W34)),0)</f>
        <v>0</v>
      </c>
      <c r="AU34" s="50" t="str">
        <f aca="false">IF(R34="POR HABITACIONES",AT34-S34,"")</f>
        <v/>
      </c>
      <c r="AV34" s="66" t="n">
        <v>0</v>
      </c>
      <c r="AW34" s="64" t="e">
        <f aca="false">IF(((VLOOKUP($AW$11,Datos!$K$6:$M$9,MATCH('ENUMERACION DE ALOJAMIENTOS'!$R34,Datos!$K$6:$M$6,0),0))*AT34)&lt;10,10,((VLOOKUP($AW$11,Datos!$K$6:$M$9,MATCH('ENUMERACION DE ALOJAMIENTOS'!$R34,Datos!$K$6:$M$6,0),0))*AT34))</f>
        <v>#N/A</v>
      </c>
      <c r="AX34" s="64" t="e">
        <f aca="false">VLOOKUP($AX$11,Datos!$K$6:$P$10,MATCH('ENUMERACION DE ALOJAMIENTOS'!$R34,Datos!$K$6:$P$6,0),0)</f>
        <v>#N/A</v>
      </c>
      <c r="AY34" s="64" t="str">
        <f aca="false">IF($Q34&lt;&gt;"VIVIENDA","",IF(AV34&lt;AW34,"No cumple",""))</f>
        <v/>
      </c>
      <c r="AZ34" s="64" t="str">
        <f aca="false">IF($Q34&lt;&gt;"ESTUDIO","",IF(AV34&lt;AX34,"No cumple",""))</f>
        <v/>
      </c>
      <c r="BA34" s="49" t="n">
        <f aca="false">IF(U34&lt;=1,6,10)</f>
        <v>6</v>
      </c>
      <c r="BB34" s="49" t="n">
        <f aca="false">IF(Q34="ESTUDIO",2,IF((10-AT34)&gt;AT34,ROUNDDOWN(AT34/2,0),MIN(10-AT34,ROUNDDOWN(AT34/2,0))))</f>
        <v>0</v>
      </c>
      <c r="BC34" s="49" t="n">
        <f aca="false">IF((10-AT34-S34)&gt;AT34,ROUNDDOWN(AT34/2,0),MIN(10-AT34-S34,ROUNDDOWN(AT34/2,0)))</f>
        <v>0</v>
      </c>
      <c r="BD34" s="50" t="n">
        <f aca="false">IF(OR(Q34="ESTUDIO",AND(COUNTIF(Z34:AP34,"DOBLE")=1,COUNTIF(Z34:AP34,"Seleccione Tipo")=4)),2,IFERROR(ROUNDDOWN(MIN(BB34:BC34),0),0))</f>
        <v>0</v>
      </c>
      <c r="BE34" s="52" t="s">
        <v>67</v>
      </c>
      <c r="BF34" s="53" t="n">
        <f aca="false">IF(R34="POR HABITACIONES",SUM(BE34,AU34),IF(Q34="ESTUDIO",BD34,SUM(AT34,BE34)))</f>
        <v>0</v>
      </c>
      <c r="BG34" s="54" t="str">
        <f aca="false">IF(OR(COUNTIF(P34:BE34,"No cumple")&gt;0,BF34=0),"NO CLASIFICABLE",R34)</f>
        <v>NO CLASIFICABLE</v>
      </c>
      <c r="BH34" s="67" t="str">
        <f aca="false">IF(AND(OR(Q34&lt;&gt;"Seleccione Tipo",R34&lt;&gt;"Seleccione tipo alquiler"),BG34="Seleccione tipo alquiler"),"Es obligatorio para su clasificación rellenar TIPO y TIPO DE ALQUILER de la vivienda","")</f>
        <v/>
      </c>
    </row>
    <row r="35" customFormat="false" ht="23.3" hidden="false" customHeight="false" outlineLevel="0" collapsed="false">
      <c r="A35" s="56" t="s">
        <v>63</v>
      </c>
      <c r="B35" s="57" t="str">
        <f aca="false">VLOOKUP(A35,VIA_CODIGO,2,0)</f>
        <v>XX</v>
      </c>
      <c r="C35" s="40" t="n">
        <f aca="false">IFERROR(VLOOKUP('ENUMERACION DE ALOJAMIENTOS'!F35,Datos!$A$1:$B$47,2,0),"")</f>
        <v>0</v>
      </c>
      <c r="D35" s="58"/>
      <c r="E35" s="59" t="str">
        <f aca="false">IFERROR(VLOOKUP('ENUMERACION DE ALOJAMIENTOS'!G35,Datos!$D$2:$F$1070,3,0),"")</f>
        <v/>
      </c>
      <c r="F35" s="43" t="s">
        <v>64</v>
      </c>
      <c r="G35" s="43"/>
      <c r="H35" s="60"/>
      <c r="I35" s="61"/>
      <c r="J35" s="61"/>
      <c r="K35" s="61"/>
      <c r="L35" s="61"/>
      <c r="M35" s="62"/>
      <c r="N35" s="61"/>
      <c r="O35" s="61"/>
      <c r="P35" s="61"/>
      <c r="Q35" s="58" t="s">
        <v>65</v>
      </c>
      <c r="R35" s="63" t="s">
        <v>66</v>
      </c>
      <c r="S35" s="63"/>
      <c r="T35" s="48" t="str">
        <f aca="false">IF(R35="POR HABITACIONES",IF(S35="","NO CUMPLE",""),"")</f>
        <v/>
      </c>
      <c r="U35" s="61"/>
      <c r="V35" s="64" t="e">
        <f aca="false">VLOOKUP($V$10,Datos!$K$6:$M$11,MATCH('ENUMERACION DE ALOJAMIENTOS'!R35,Datos!$K$6:$M$6,0),0)</f>
        <v>#N/A</v>
      </c>
      <c r="W35" s="64" t="e">
        <f aca="false">IF(OR(U35=1,U35=""),V35,(SUM(COUNTIF(Z35:AP35,"INDIVIDUAL"),(COUNTIF(Z35:AP35,"DOBLE"))*2)))</f>
        <v>#N/A</v>
      </c>
      <c r="X35" s="64" t="n">
        <f aca="false">SUM(COUNTIF(Z35:AP35,"INDIVIDUAL"),(COUNTIF(Z35:AP35,"DOBLE"))*2)</f>
        <v>0</v>
      </c>
      <c r="Y35" s="64"/>
      <c r="Z35" s="61" t="s">
        <v>65</v>
      </c>
      <c r="AA35" s="64" t="e">
        <f aca="false">VLOOKUP(Z35,Datos!$K$6:$M$9,MATCH('ENUMERACION DE ALOJAMIENTOS'!$R35,Datos!$K$6:$M$6,0),0)</f>
        <v>#N/A</v>
      </c>
      <c r="AB35" s="64" t="e">
        <f aca="false">IF(AC35&gt;=AA35,"Cumple","No cumple")</f>
        <v>#N/A</v>
      </c>
      <c r="AC35" s="61"/>
      <c r="AD35" s="61" t="s">
        <v>65</v>
      </c>
      <c r="AE35" s="64" t="e">
        <f aca="false">VLOOKUP(AD35,Datos!$K$6:$M$9,MATCH('ENUMERACION DE ALOJAMIENTOS'!$R35,Datos!$K$6:$M$6,0),0)</f>
        <v>#N/A</v>
      </c>
      <c r="AF35" s="64" t="e">
        <f aca="false">IF(AG35&gt;=AE35,"Cumple","No cumple")</f>
        <v>#N/A</v>
      </c>
      <c r="AG35" s="61"/>
      <c r="AH35" s="61" t="s">
        <v>65</v>
      </c>
      <c r="AI35" s="64" t="e">
        <f aca="false">VLOOKUP(AH35,Datos!$K$6:$M$9,MATCH('ENUMERACION DE ALOJAMIENTOS'!$R35,Datos!$K$6:$M$6,0),0)</f>
        <v>#N/A</v>
      </c>
      <c r="AJ35" s="64" t="e">
        <f aca="false">IF(AK35&gt;=AI35,"Cumple","No cumple")</f>
        <v>#N/A</v>
      </c>
      <c r="AK35" s="61"/>
      <c r="AL35" s="61" t="s">
        <v>65</v>
      </c>
      <c r="AM35" s="64" t="e">
        <f aca="false">VLOOKUP(AL35,Datos!$K$6:$M$9,MATCH('ENUMERACION DE ALOJAMIENTOS'!$R35,Datos!$K$6:$M$6,0),0)</f>
        <v>#N/A</v>
      </c>
      <c r="AN35" s="64" t="e">
        <f aca="false">IF(AO35&gt;=AM35,"Cumple","No cumple")</f>
        <v>#N/A</v>
      </c>
      <c r="AO35" s="61"/>
      <c r="AP35" s="61" t="s">
        <v>65</v>
      </c>
      <c r="AQ35" s="64" t="e">
        <f aca="false">VLOOKUP(AP35,Datos!$K$6:$M$9,MATCH('ENUMERACION DE ALOJAMIENTOS'!$R35,Datos!$K$6:$M$6,0),0)</f>
        <v>#N/A</v>
      </c>
      <c r="AR35" s="64" t="e">
        <f aca="false">IF(AS35&gt;=AQ35,"Cumple","No cumple")</f>
        <v>#N/A</v>
      </c>
      <c r="AS35" s="61"/>
      <c r="AT35" s="65" t="n">
        <f aca="false">IFERROR(IF(Q35="ESTUDIO",BE35,IF(OR(U35=1,U35=""),MIN(X35,V35),W35)),0)</f>
        <v>0</v>
      </c>
      <c r="AU35" s="50" t="str">
        <f aca="false">IF(R35="POR HABITACIONES",AT35-S35,"")</f>
        <v/>
      </c>
      <c r="AV35" s="66" t="n">
        <v>0</v>
      </c>
      <c r="AW35" s="64" t="e">
        <f aca="false">IF(((VLOOKUP($AW$11,Datos!$K$6:$M$9,MATCH('ENUMERACION DE ALOJAMIENTOS'!$R35,Datos!$K$6:$M$6,0),0))*AT35)&lt;10,10,((VLOOKUP($AW$11,Datos!$K$6:$M$9,MATCH('ENUMERACION DE ALOJAMIENTOS'!$R35,Datos!$K$6:$M$6,0),0))*AT35))</f>
        <v>#N/A</v>
      </c>
      <c r="AX35" s="64" t="e">
        <f aca="false">VLOOKUP($AX$11,Datos!$K$6:$P$10,MATCH('ENUMERACION DE ALOJAMIENTOS'!$R35,Datos!$K$6:$P$6,0),0)</f>
        <v>#N/A</v>
      </c>
      <c r="AY35" s="64" t="str">
        <f aca="false">IF($Q35&lt;&gt;"VIVIENDA","",IF(AV35&lt;AW35,"No cumple",""))</f>
        <v/>
      </c>
      <c r="AZ35" s="64" t="str">
        <f aca="false">IF($Q35&lt;&gt;"ESTUDIO","",IF(AV35&lt;AX35,"No cumple",""))</f>
        <v/>
      </c>
      <c r="BA35" s="49" t="n">
        <f aca="false">IF(U35&lt;=1,6,10)</f>
        <v>6</v>
      </c>
      <c r="BB35" s="49" t="n">
        <f aca="false">IF(Q35="ESTUDIO",2,IF((10-AT35)&gt;AT35,ROUNDDOWN(AT35/2,0),MIN(10-AT35,ROUNDDOWN(AT35/2,0))))</f>
        <v>0</v>
      </c>
      <c r="BC35" s="49" t="n">
        <f aca="false">IF((10-AT35-S35)&gt;AT35,ROUNDDOWN(AT35/2,0),MIN(10-AT35-S35,ROUNDDOWN(AT35/2,0)))</f>
        <v>0</v>
      </c>
      <c r="BD35" s="50" t="n">
        <f aca="false">IF(OR(Q35="ESTUDIO",AND(COUNTIF(Z35:AP35,"DOBLE")=1,COUNTIF(Z35:AP35,"Seleccione Tipo")=4)),2,IFERROR(ROUNDDOWN(MIN(BB35:BC35),0),0))</f>
        <v>0</v>
      </c>
      <c r="BE35" s="52" t="s">
        <v>67</v>
      </c>
      <c r="BF35" s="53" t="n">
        <f aca="false">IF(R35="POR HABITACIONES",SUM(BE35,AU35),IF(Q35="ESTUDIO",BD35,SUM(AT35,BE35)))</f>
        <v>0</v>
      </c>
      <c r="BG35" s="54" t="str">
        <f aca="false">IF(OR(COUNTIF(P35:BE35,"No cumple")&gt;0,BF35=0),"NO CLASIFICABLE",R35)</f>
        <v>NO CLASIFICABLE</v>
      </c>
      <c r="BH35" s="67" t="str">
        <f aca="false">IF(AND(OR(Q35&lt;&gt;"Seleccione Tipo",R35&lt;&gt;"Seleccione tipo alquiler"),BG35="Seleccione tipo alquiler"),"Es obligatorio para su clasificación rellenar TIPO y TIPO DE ALQUILER de la vivienda","")</f>
        <v/>
      </c>
    </row>
    <row r="36" customFormat="false" ht="23.3" hidden="false" customHeight="false" outlineLevel="0" collapsed="false">
      <c r="A36" s="56" t="s">
        <v>63</v>
      </c>
      <c r="B36" s="57" t="str">
        <f aca="false">VLOOKUP(A36,VIA_CODIGO,2,0)</f>
        <v>XX</v>
      </c>
      <c r="C36" s="40" t="n">
        <f aca="false">IFERROR(VLOOKUP('ENUMERACION DE ALOJAMIENTOS'!F36,Datos!$A$1:$B$47,2,0),"")</f>
        <v>0</v>
      </c>
      <c r="D36" s="58"/>
      <c r="E36" s="59" t="str">
        <f aca="false">IFERROR(VLOOKUP('ENUMERACION DE ALOJAMIENTOS'!G36,Datos!$D$2:$F$1070,3,0),"")</f>
        <v/>
      </c>
      <c r="F36" s="43" t="s">
        <v>64</v>
      </c>
      <c r="G36" s="43"/>
      <c r="H36" s="60"/>
      <c r="I36" s="61"/>
      <c r="J36" s="61"/>
      <c r="K36" s="61"/>
      <c r="L36" s="61"/>
      <c r="M36" s="62"/>
      <c r="N36" s="61"/>
      <c r="O36" s="61"/>
      <c r="P36" s="61"/>
      <c r="Q36" s="58" t="s">
        <v>65</v>
      </c>
      <c r="R36" s="63" t="s">
        <v>66</v>
      </c>
      <c r="S36" s="63"/>
      <c r="T36" s="48" t="str">
        <f aca="false">IF(R36="POR HABITACIONES",IF(S36="","NO CUMPLE",""),"")</f>
        <v/>
      </c>
      <c r="U36" s="61"/>
      <c r="V36" s="64" t="e">
        <f aca="false">VLOOKUP($V$10,Datos!$K$6:$M$11,MATCH('ENUMERACION DE ALOJAMIENTOS'!R36,Datos!$K$6:$M$6,0),0)</f>
        <v>#N/A</v>
      </c>
      <c r="W36" s="64" t="e">
        <f aca="false">IF(OR(U36=1,U36=""),V36,(SUM(COUNTIF(Z36:AP36,"INDIVIDUAL"),(COUNTIF(Z36:AP36,"DOBLE"))*2)))</f>
        <v>#N/A</v>
      </c>
      <c r="X36" s="64" t="n">
        <f aca="false">SUM(COUNTIF(Z36:AP36,"INDIVIDUAL"),(COUNTIF(Z36:AP36,"DOBLE"))*2)</f>
        <v>0</v>
      </c>
      <c r="Y36" s="64"/>
      <c r="Z36" s="61" t="s">
        <v>65</v>
      </c>
      <c r="AA36" s="64" t="e">
        <f aca="false">VLOOKUP(Z36,Datos!$K$6:$M$9,MATCH('ENUMERACION DE ALOJAMIENTOS'!$R36,Datos!$K$6:$M$6,0),0)</f>
        <v>#N/A</v>
      </c>
      <c r="AB36" s="64" t="e">
        <f aca="false">IF(AC36&gt;=AA36,"Cumple","No cumple")</f>
        <v>#N/A</v>
      </c>
      <c r="AC36" s="61"/>
      <c r="AD36" s="61" t="s">
        <v>65</v>
      </c>
      <c r="AE36" s="64" t="e">
        <f aca="false">VLOOKUP(AD36,Datos!$K$6:$M$9,MATCH('ENUMERACION DE ALOJAMIENTOS'!$R36,Datos!$K$6:$M$6,0),0)</f>
        <v>#N/A</v>
      </c>
      <c r="AF36" s="64" t="e">
        <f aca="false">IF(AG36&gt;=AE36,"Cumple","No cumple")</f>
        <v>#N/A</v>
      </c>
      <c r="AG36" s="61"/>
      <c r="AH36" s="61" t="s">
        <v>65</v>
      </c>
      <c r="AI36" s="64" t="e">
        <f aca="false">VLOOKUP(AH36,Datos!$K$6:$M$9,MATCH('ENUMERACION DE ALOJAMIENTOS'!$R36,Datos!$K$6:$M$6,0),0)</f>
        <v>#N/A</v>
      </c>
      <c r="AJ36" s="64" t="e">
        <f aca="false">IF(AK36&gt;=AI36,"Cumple","No cumple")</f>
        <v>#N/A</v>
      </c>
      <c r="AK36" s="61"/>
      <c r="AL36" s="61" t="s">
        <v>65</v>
      </c>
      <c r="AM36" s="64" t="e">
        <f aca="false">VLOOKUP(AL36,Datos!$K$6:$M$9,MATCH('ENUMERACION DE ALOJAMIENTOS'!$R36,Datos!$K$6:$M$6,0),0)</f>
        <v>#N/A</v>
      </c>
      <c r="AN36" s="64" t="e">
        <f aca="false">IF(AO36&gt;=AM36,"Cumple","No cumple")</f>
        <v>#N/A</v>
      </c>
      <c r="AO36" s="61"/>
      <c r="AP36" s="61" t="s">
        <v>65</v>
      </c>
      <c r="AQ36" s="64" t="e">
        <f aca="false">VLOOKUP(AP36,Datos!$K$6:$M$9,MATCH('ENUMERACION DE ALOJAMIENTOS'!$R36,Datos!$K$6:$M$6,0),0)</f>
        <v>#N/A</v>
      </c>
      <c r="AR36" s="64" t="e">
        <f aca="false">IF(AS36&gt;=AQ36,"Cumple","No cumple")</f>
        <v>#N/A</v>
      </c>
      <c r="AS36" s="61"/>
      <c r="AT36" s="65" t="n">
        <f aca="false">IFERROR(IF(Q36="ESTUDIO",BE36,IF(OR(U36=1,U36=""),MIN(X36,V36),W36)),0)</f>
        <v>0</v>
      </c>
      <c r="AU36" s="50" t="str">
        <f aca="false">IF(R36="POR HABITACIONES",AT36-S36,"")</f>
        <v/>
      </c>
      <c r="AV36" s="66" t="n">
        <v>0</v>
      </c>
      <c r="AW36" s="64" t="e">
        <f aca="false">IF(((VLOOKUP($AW$11,Datos!$K$6:$M$9,MATCH('ENUMERACION DE ALOJAMIENTOS'!$R36,Datos!$K$6:$M$6,0),0))*AT36)&lt;10,10,((VLOOKUP($AW$11,Datos!$K$6:$M$9,MATCH('ENUMERACION DE ALOJAMIENTOS'!$R36,Datos!$K$6:$M$6,0),0))*AT36))</f>
        <v>#N/A</v>
      </c>
      <c r="AX36" s="64" t="e">
        <f aca="false">VLOOKUP($AX$11,Datos!$K$6:$P$10,MATCH('ENUMERACION DE ALOJAMIENTOS'!$R36,Datos!$K$6:$P$6,0),0)</f>
        <v>#N/A</v>
      </c>
      <c r="AY36" s="64" t="str">
        <f aca="false">IF($Q36&lt;&gt;"VIVIENDA","",IF(AV36&lt;AW36,"No cumple",""))</f>
        <v/>
      </c>
      <c r="AZ36" s="64" t="str">
        <f aca="false">IF($Q36&lt;&gt;"ESTUDIO","",IF(AV36&lt;AX36,"No cumple",""))</f>
        <v/>
      </c>
      <c r="BA36" s="49" t="n">
        <f aca="false">IF(U36&lt;=1,6,10)</f>
        <v>6</v>
      </c>
      <c r="BB36" s="49" t="n">
        <f aca="false">IF(Q36="ESTUDIO",2,IF((10-AT36)&gt;AT36,ROUNDDOWN(AT36/2,0),MIN(10-AT36,ROUNDDOWN(AT36/2,0))))</f>
        <v>0</v>
      </c>
      <c r="BC36" s="49" t="n">
        <f aca="false">IF((10-AT36-S36)&gt;AT36,ROUNDDOWN(AT36/2,0),MIN(10-AT36-S36,ROUNDDOWN(AT36/2,0)))</f>
        <v>0</v>
      </c>
      <c r="BD36" s="50" t="n">
        <f aca="false">IF(OR(Q36="ESTUDIO",AND(COUNTIF(Z36:AP36,"DOBLE")=1,COUNTIF(Z36:AP36,"Seleccione Tipo")=4)),2,IFERROR(ROUNDDOWN(MIN(BB36:BC36),0),0))</f>
        <v>0</v>
      </c>
      <c r="BE36" s="52" t="s">
        <v>67</v>
      </c>
      <c r="BF36" s="53" t="n">
        <f aca="false">IF(R36="POR HABITACIONES",SUM(BE36,AU36),IF(Q36="ESTUDIO",BD36,SUM(AT36,BE36)))</f>
        <v>0</v>
      </c>
      <c r="BG36" s="54" t="str">
        <f aca="false">IF(OR(COUNTIF(P36:BE36,"No cumple")&gt;0,BF36=0),"NO CLASIFICABLE",R36)</f>
        <v>NO CLASIFICABLE</v>
      </c>
      <c r="BH36" s="67" t="str">
        <f aca="false">IF(AND(OR(Q36&lt;&gt;"Seleccione Tipo",R36&lt;&gt;"Seleccione tipo alquiler"),BG36="Seleccione tipo alquiler"),"Es obligatorio para su clasificación rellenar TIPO y TIPO DE ALQUILER de la vivienda","")</f>
        <v/>
      </c>
    </row>
    <row r="37" customFormat="false" ht="23.3" hidden="false" customHeight="false" outlineLevel="0" collapsed="false">
      <c r="A37" s="56" t="s">
        <v>63</v>
      </c>
      <c r="B37" s="57" t="str">
        <f aca="false">VLOOKUP(A37,VIA_CODIGO,2,0)</f>
        <v>XX</v>
      </c>
      <c r="C37" s="40" t="n">
        <f aca="false">IFERROR(VLOOKUP('ENUMERACION DE ALOJAMIENTOS'!F37,Datos!$A$1:$B$47,2,0),"")</f>
        <v>0</v>
      </c>
      <c r="D37" s="58"/>
      <c r="E37" s="59" t="str">
        <f aca="false">IFERROR(VLOOKUP('ENUMERACION DE ALOJAMIENTOS'!G37,Datos!$D$2:$F$1070,3,0),"")</f>
        <v/>
      </c>
      <c r="F37" s="43" t="s">
        <v>64</v>
      </c>
      <c r="G37" s="43"/>
      <c r="H37" s="60"/>
      <c r="I37" s="61"/>
      <c r="J37" s="61"/>
      <c r="K37" s="61"/>
      <c r="L37" s="61"/>
      <c r="M37" s="62"/>
      <c r="N37" s="61"/>
      <c r="O37" s="61"/>
      <c r="P37" s="61"/>
      <c r="Q37" s="58" t="s">
        <v>65</v>
      </c>
      <c r="R37" s="63" t="s">
        <v>66</v>
      </c>
      <c r="S37" s="63"/>
      <c r="T37" s="48" t="str">
        <f aca="false">IF(R37="POR HABITACIONES",IF(S37="","NO CUMPLE",""),"")</f>
        <v/>
      </c>
      <c r="U37" s="61"/>
      <c r="V37" s="64" t="e">
        <f aca="false">VLOOKUP($V$10,Datos!$K$6:$M$11,MATCH('ENUMERACION DE ALOJAMIENTOS'!R37,Datos!$K$6:$M$6,0),0)</f>
        <v>#N/A</v>
      </c>
      <c r="W37" s="64" t="e">
        <f aca="false">IF(OR(U37=1,U37=""),V37,(SUM(COUNTIF(Z37:AP37,"INDIVIDUAL"),(COUNTIF(Z37:AP37,"DOBLE"))*2)))</f>
        <v>#N/A</v>
      </c>
      <c r="X37" s="64" t="n">
        <f aca="false">SUM(COUNTIF(Z37:AP37,"INDIVIDUAL"),(COUNTIF(Z37:AP37,"DOBLE"))*2)</f>
        <v>0</v>
      </c>
      <c r="Y37" s="64"/>
      <c r="Z37" s="61" t="s">
        <v>65</v>
      </c>
      <c r="AA37" s="64" t="e">
        <f aca="false">VLOOKUP(Z37,Datos!$K$6:$M$9,MATCH('ENUMERACION DE ALOJAMIENTOS'!$R37,Datos!$K$6:$M$6,0),0)</f>
        <v>#N/A</v>
      </c>
      <c r="AB37" s="64" t="e">
        <f aca="false">IF(AC37&gt;=AA37,"Cumple","No cumple")</f>
        <v>#N/A</v>
      </c>
      <c r="AC37" s="61"/>
      <c r="AD37" s="61" t="s">
        <v>65</v>
      </c>
      <c r="AE37" s="64" t="e">
        <f aca="false">VLOOKUP(AD37,Datos!$K$6:$M$9,MATCH('ENUMERACION DE ALOJAMIENTOS'!$R37,Datos!$K$6:$M$6,0),0)</f>
        <v>#N/A</v>
      </c>
      <c r="AF37" s="64" t="e">
        <f aca="false">IF(AG37&gt;=AE37,"Cumple","No cumple")</f>
        <v>#N/A</v>
      </c>
      <c r="AG37" s="61"/>
      <c r="AH37" s="61" t="s">
        <v>65</v>
      </c>
      <c r="AI37" s="64" t="e">
        <f aca="false">VLOOKUP(AH37,Datos!$K$6:$M$9,MATCH('ENUMERACION DE ALOJAMIENTOS'!$R37,Datos!$K$6:$M$6,0),0)</f>
        <v>#N/A</v>
      </c>
      <c r="AJ37" s="64" t="e">
        <f aca="false">IF(AK37&gt;=AI37,"Cumple","No cumple")</f>
        <v>#N/A</v>
      </c>
      <c r="AK37" s="61"/>
      <c r="AL37" s="61" t="s">
        <v>65</v>
      </c>
      <c r="AM37" s="64" t="e">
        <f aca="false">VLOOKUP(AL37,Datos!$K$6:$M$9,MATCH('ENUMERACION DE ALOJAMIENTOS'!$R37,Datos!$K$6:$M$6,0),0)</f>
        <v>#N/A</v>
      </c>
      <c r="AN37" s="64" t="e">
        <f aca="false">IF(AO37&gt;=AM37,"Cumple","No cumple")</f>
        <v>#N/A</v>
      </c>
      <c r="AO37" s="61"/>
      <c r="AP37" s="61" t="s">
        <v>65</v>
      </c>
      <c r="AQ37" s="64" t="e">
        <f aca="false">VLOOKUP(AP37,Datos!$K$6:$M$9,MATCH('ENUMERACION DE ALOJAMIENTOS'!$R37,Datos!$K$6:$M$6,0),0)</f>
        <v>#N/A</v>
      </c>
      <c r="AR37" s="64" t="e">
        <f aca="false">IF(AS37&gt;=AQ37,"Cumple","No cumple")</f>
        <v>#N/A</v>
      </c>
      <c r="AS37" s="61"/>
      <c r="AT37" s="65" t="n">
        <f aca="false">IFERROR(IF(Q37="ESTUDIO",BE37,IF(OR(U37=1,U37=""),MIN(X37,V37),W37)),0)</f>
        <v>0</v>
      </c>
      <c r="AU37" s="50" t="str">
        <f aca="false">IF(R37="POR HABITACIONES",AT37-S37,"")</f>
        <v/>
      </c>
      <c r="AV37" s="66" t="n">
        <v>0</v>
      </c>
      <c r="AW37" s="64" t="e">
        <f aca="false">IF(((VLOOKUP($AW$11,Datos!$K$6:$M$9,MATCH('ENUMERACION DE ALOJAMIENTOS'!$R37,Datos!$K$6:$M$6,0),0))*AT37)&lt;10,10,((VLOOKUP($AW$11,Datos!$K$6:$M$9,MATCH('ENUMERACION DE ALOJAMIENTOS'!$R37,Datos!$K$6:$M$6,0),0))*AT37))</f>
        <v>#N/A</v>
      </c>
      <c r="AX37" s="64" t="e">
        <f aca="false">VLOOKUP($AX$11,Datos!$K$6:$P$10,MATCH('ENUMERACION DE ALOJAMIENTOS'!$R37,Datos!$K$6:$P$6,0),0)</f>
        <v>#N/A</v>
      </c>
      <c r="AY37" s="64" t="str">
        <f aca="false">IF($Q37&lt;&gt;"VIVIENDA","",IF(AV37&lt;AW37,"No cumple",""))</f>
        <v/>
      </c>
      <c r="AZ37" s="64" t="str">
        <f aca="false">IF($Q37&lt;&gt;"ESTUDIO","",IF(AV37&lt;AX37,"No cumple",""))</f>
        <v/>
      </c>
      <c r="BA37" s="49" t="n">
        <f aca="false">IF(U37&lt;=1,6,10)</f>
        <v>6</v>
      </c>
      <c r="BB37" s="49" t="n">
        <f aca="false">IF(Q37="ESTUDIO",2,IF((10-AT37)&gt;AT37,ROUNDDOWN(AT37/2,0),MIN(10-AT37,ROUNDDOWN(AT37/2,0))))</f>
        <v>0</v>
      </c>
      <c r="BC37" s="49" t="n">
        <f aca="false">IF((10-AT37-S37)&gt;AT37,ROUNDDOWN(AT37/2,0),MIN(10-AT37-S37,ROUNDDOWN(AT37/2,0)))</f>
        <v>0</v>
      </c>
      <c r="BD37" s="50" t="n">
        <f aca="false">IF(OR(Q37="ESTUDIO",AND(COUNTIF(Z37:AP37,"DOBLE")=1,COUNTIF(Z37:AP37,"Seleccione Tipo")=4)),2,IFERROR(ROUNDDOWN(MIN(BB37:BC37),0),0))</f>
        <v>0</v>
      </c>
      <c r="BE37" s="52" t="s">
        <v>67</v>
      </c>
      <c r="BF37" s="53" t="n">
        <f aca="false">IF(R37="POR HABITACIONES",SUM(BE37,AU37),IF(Q37="ESTUDIO",BD37,SUM(AT37,BE37)))</f>
        <v>0</v>
      </c>
      <c r="BG37" s="54" t="str">
        <f aca="false">IF(OR(COUNTIF(P37:BE37,"No cumple")&gt;0,BF37=0),"NO CLASIFICABLE",R37)</f>
        <v>NO CLASIFICABLE</v>
      </c>
      <c r="BH37" s="67" t="str">
        <f aca="false">IF(AND(OR(Q37&lt;&gt;"Seleccione Tipo",R37&lt;&gt;"Seleccione tipo alquiler"),BG37="Seleccione tipo alquiler"),"Es obligatorio para su clasificación rellenar TIPO y TIPO DE ALQUILER de la vivienda","")</f>
        <v/>
      </c>
    </row>
    <row r="38" customFormat="false" ht="23.3" hidden="false" customHeight="false" outlineLevel="0" collapsed="false">
      <c r="A38" s="56" t="s">
        <v>63</v>
      </c>
      <c r="B38" s="57" t="str">
        <f aca="false">VLOOKUP(A38,VIA_CODIGO,2,0)</f>
        <v>XX</v>
      </c>
      <c r="C38" s="40" t="n">
        <f aca="false">IFERROR(VLOOKUP('ENUMERACION DE ALOJAMIENTOS'!F38,Datos!$A$1:$B$47,2,0),"")</f>
        <v>0</v>
      </c>
      <c r="D38" s="58"/>
      <c r="E38" s="59" t="str">
        <f aca="false">IFERROR(VLOOKUP('ENUMERACION DE ALOJAMIENTOS'!G38,Datos!$D$2:$F$1070,3,0),"")</f>
        <v/>
      </c>
      <c r="F38" s="43" t="s">
        <v>64</v>
      </c>
      <c r="G38" s="43"/>
      <c r="H38" s="60"/>
      <c r="I38" s="61"/>
      <c r="J38" s="61"/>
      <c r="K38" s="61"/>
      <c r="L38" s="61"/>
      <c r="M38" s="62"/>
      <c r="N38" s="61"/>
      <c r="O38" s="61"/>
      <c r="P38" s="61"/>
      <c r="Q38" s="58" t="s">
        <v>65</v>
      </c>
      <c r="R38" s="63" t="s">
        <v>66</v>
      </c>
      <c r="S38" s="63"/>
      <c r="T38" s="48" t="str">
        <f aca="false">IF(R38="POR HABITACIONES",IF(S38="","NO CUMPLE",""),"")</f>
        <v/>
      </c>
      <c r="U38" s="61"/>
      <c r="V38" s="64" t="e">
        <f aca="false">VLOOKUP($V$10,Datos!$K$6:$M$11,MATCH('ENUMERACION DE ALOJAMIENTOS'!R38,Datos!$K$6:$M$6,0),0)</f>
        <v>#N/A</v>
      </c>
      <c r="W38" s="64" t="e">
        <f aca="false">IF(OR(U38=1,U38=""),V38,(SUM(COUNTIF(Z38:AP38,"INDIVIDUAL"),(COUNTIF(Z38:AP38,"DOBLE"))*2)))</f>
        <v>#N/A</v>
      </c>
      <c r="X38" s="64" t="n">
        <f aca="false">SUM(COUNTIF(Z38:AP38,"INDIVIDUAL"),(COUNTIF(Z38:AP38,"DOBLE"))*2)</f>
        <v>0</v>
      </c>
      <c r="Y38" s="64"/>
      <c r="Z38" s="61" t="s">
        <v>65</v>
      </c>
      <c r="AA38" s="64" t="e">
        <f aca="false">VLOOKUP(Z38,Datos!$K$6:$M$9,MATCH('ENUMERACION DE ALOJAMIENTOS'!$R38,Datos!$K$6:$M$6,0),0)</f>
        <v>#N/A</v>
      </c>
      <c r="AB38" s="64" t="e">
        <f aca="false">IF(AC38&gt;=AA38,"Cumple","No cumple")</f>
        <v>#N/A</v>
      </c>
      <c r="AC38" s="61"/>
      <c r="AD38" s="61" t="s">
        <v>65</v>
      </c>
      <c r="AE38" s="64" t="e">
        <f aca="false">VLOOKUP(AD38,Datos!$K$6:$M$9,MATCH('ENUMERACION DE ALOJAMIENTOS'!$R38,Datos!$K$6:$M$6,0),0)</f>
        <v>#N/A</v>
      </c>
      <c r="AF38" s="64" t="e">
        <f aca="false">IF(AG38&gt;=AE38,"Cumple","No cumple")</f>
        <v>#N/A</v>
      </c>
      <c r="AG38" s="61"/>
      <c r="AH38" s="61" t="s">
        <v>65</v>
      </c>
      <c r="AI38" s="64" t="e">
        <f aca="false">VLOOKUP(AH38,Datos!$K$6:$M$9,MATCH('ENUMERACION DE ALOJAMIENTOS'!$R38,Datos!$K$6:$M$6,0),0)</f>
        <v>#N/A</v>
      </c>
      <c r="AJ38" s="64" t="e">
        <f aca="false">IF(AK38&gt;=AI38,"Cumple","No cumple")</f>
        <v>#N/A</v>
      </c>
      <c r="AK38" s="61"/>
      <c r="AL38" s="61" t="s">
        <v>65</v>
      </c>
      <c r="AM38" s="64" t="e">
        <f aca="false">VLOOKUP(AL38,Datos!$K$6:$M$9,MATCH('ENUMERACION DE ALOJAMIENTOS'!$R38,Datos!$K$6:$M$6,0),0)</f>
        <v>#N/A</v>
      </c>
      <c r="AN38" s="64" t="e">
        <f aca="false">IF(AO38&gt;=AM38,"Cumple","No cumple")</f>
        <v>#N/A</v>
      </c>
      <c r="AO38" s="61"/>
      <c r="AP38" s="61" t="s">
        <v>65</v>
      </c>
      <c r="AQ38" s="64" t="e">
        <f aca="false">VLOOKUP(AP38,Datos!$K$6:$M$9,MATCH('ENUMERACION DE ALOJAMIENTOS'!$R38,Datos!$K$6:$M$6,0),0)</f>
        <v>#N/A</v>
      </c>
      <c r="AR38" s="64" t="e">
        <f aca="false">IF(AS38&gt;=AQ38,"Cumple","No cumple")</f>
        <v>#N/A</v>
      </c>
      <c r="AS38" s="61"/>
      <c r="AT38" s="65" t="n">
        <f aca="false">IFERROR(IF(Q38="ESTUDIO",BE38,IF(OR(U38=1,U38=""),MIN(X38,V38),W38)),0)</f>
        <v>0</v>
      </c>
      <c r="AU38" s="50" t="str">
        <f aca="false">IF(R38="POR HABITACIONES",AT38-S38,"")</f>
        <v/>
      </c>
      <c r="AV38" s="66" t="n">
        <v>0</v>
      </c>
      <c r="AW38" s="64" t="e">
        <f aca="false">IF(((VLOOKUP($AW$11,Datos!$K$6:$M$9,MATCH('ENUMERACION DE ALOJAMIENTOS'!$R38,Datos!$K$6:$M$6,0),0))*AT38)&lt;10,10,((VLOOKUP($AW$11,Datos!$K$6:$M$9,MATCH('ENUMERACION DE ALOJAMIENTOS'!$R38,Datos!$K$6:$M$6,0),0))*AT38))</f>
        <v>#N/A</v>
      </c>
      <c r="AX38" s="64" t="e">
        <f aca="false">VLOOKUP($AX$11,Datos!$K$6:$P$10,MATCH('ENUMERACION DE ALOJAMIENTOS'!$R38,Datos!$K$6:$P$6,0),0)</f>
        <v>#N/A</v>
      </c>
      <c r="AY38" s="64" t="str">
        <f aca="false">IF($Q38&lt;&gt;"VIVIENDA","",IF(AV38&lt;AW38,"No cumple",""))</f>
        <v/>
      </c>
      <c r="AZ38" s="64" t="str">
        <f aca="false">IF($Q38&lt;&gt;"ESTUDIO","",IF(AV38&lt;AX38,"No cumple",""))</f>
        <v/>
      </c>
      <c r="BA38" s="49" t="n">
        <f aca="false">IF(U38&lt;=1,6,10)</f>
        <v>6</v>
      </c>
      <c r="BB38" s="49" t="n">
        <f aca="false">IF(Q38="ESTUDIO",2,IF((10-AT38)&gt;AT38,ROUNDDOWN(AT38/2,0),MIN(10-AT38,ROUNDDOWN(AT38/2,0))))</f>
        <v>0</v>
      </c>
      <c r="BC38" s="49" t="n">
        <f aca="false">IF((10-AT38-S38)&gt;AT38,ROUNDDOWN(AT38/2,0),MIN(10-AT38-S38,ROUNDDOWN(AT38/2,0)))</f>
        <v>0</v>
      </c>
      <c r="BD38" s="50" t="n">
        <f aca="false">IF(OR(Q38="ESTUDIO",AND(COUNTIF(Z38:AP38,"DOBLE")=1,COUNTIF(Z38:AP38,"Seleccione Tipo")=4)),2,IFERROR(ROUNDDOWN(MIN(BB38:BC38),0),0))</f>
        <v>0</v>
      </c>
      <c r="BE38" s="52" t="s">
        <v>67</v>
      </c>
      <c r="BF38" s="53" t="n">
        <f aca="false">IF(R38="POR HABITACIONES",SUM(BE38,AU38),IF(Q38="ESTUDIO",BD38,SUM(AT38,BE38)))</f>
        <v>0</v>
      </c>
      <c r="BG38" s="54" t="str">
        <f aca="false">IF(OR(COUNTIF(P38:BE38,"No cumple")&gt;0,BF38=0),"NO CLASIFICABLE",R38)</f>
        <v>NO CLASIFICABLE</v>
      </c>
      <c r="BH38" s="67" t="str">
        <f aca="false">IF(AND(OR(Q38&lt;&gt;"Seleccione Tipo",R38&lt;&gt;"Seleccione tipo alquiler"),BG38="Seleccione tipo alquiler"),"Es obligatorio para su clasificación rellenar TIPO y TIPO DE ALQUILER de la vivienda","")</f>
        <v/>
      </c>
    </row>
    <row r="39" customFormat="false" ht="23.3" hidden="false" customHeight="false" outlineLevel="0" collapsed="false">
      <c r="A39" s="56" t="s">
        <v>63</v>
      </c>
      <c r="B39" s="57" t="str">
        <f aca="false">VLOOKUP(A39,VIA_CODIGO,2,0)</f>
        <v>XX</v>
      </c>
      <c r="C39" s="40" t="n">
        <f aca="false">IFERROR(VLOOKUP('ENUMERACION DE ALOJAMIENTOS'!F39,Datos!$A$1:$B$47,2,0),"")</f>
        <v>0</v>
      </c>
      <c r="D39" s="58"/>
      <c r="E39" s="59" t="str">
        <f aca="false">IFERROR(VLOOKUP('ENUMERACION DE ALOJAMIENTOS'!G39,Datos!$D$2:$F$1070,3,0),"")</f>
        <v/>
      </c>
      <c r="F39" s="43" t="s">
        <v>64</v>
      </c>
      <c r="G39" s="43"/>
      <c r="H39" s="60"/>
      <c r="I39" s="61"/>
      <c r="J39" s="61"/>
      <c r="K39" s="61"/>
      <c r="L39" s="61"/>
      <c r="M39" s="62"/>
      <c r="N39" s="61"/>
      <c r="O39" s="61"/>
      <c r="P39" s="61"/>
      <c r="Q39" s="58" t="s">
        <v>65</v>
      </c>
      <c r="R39" s="63" t="s">
        <v>66</v>
      </c>
      <c r="S39" s="63"/>
      <c r="T39" s="48" t="str">
        <f aca="false">IF(R39="POR HABITACIONES",IF(S39="","NO CUMPLE",""),"")</f>
        <v/>
      </c>
      <c r="U39" s="61"/>
      <c r="V39" s="64" t="e">
        <f aca="false">VLOOKUP($V$10,Datos!$K$6:$M$11,MATCH('ENUMERACION DE ALOJAMIENTOS'!R39,Datos!$K$6:$M$6,0),0)</f>
        <v>#N/A</v>
      </c>
      <c r="W39" s="64" t="e">
        <f aca="false">IF(OR(U39=1,U39=""),V39,(SUM(COUNTIF(Z39:AP39,"INDIVIDUAL"),(COUNTIF(Z39:AP39,"DOBLE"))*2)))</f>
        <v>#N/A</v>
      </c>
      <c r="X39" s="64" t="n">
        <f aca="false">SUM(COUNTIF(Z39:AP39,"INDIVIDUAL"),(COUNTIF(Z39:AP39,"DOBLE"))*2)</f>
        <v>0</v>
      </c>
      <c r="Y39" s="64"/>
      <c r="Z39" s="61" t="s">
        <v>65</v>
      </c>
      <c r="AA39" s="64" t="e">
        <f aca="false">VLOOKUP(Z39,Datos!$K$6:$M$9,MATCH('ENUMERACION DE ALOJAMIENTOS'!$R39,Datos!$K$6:$M$6,0),0)</f>
        <v>#N/A</v>
      </c>
      <c r="AB39" s="64" t="e">
        <f aca="false">IF(AC39&gt;=AA39,"Cumple","No cumple")</f>
        <v>#N/A</v>
      </c>
      <c r="AC39" s="61"/>
      <c r="AD39" s="61" t="s">
        <v>65</v>
      </c>
      <c r="AE39" s="64" t="e">
        <f aca="false">VLOOKUP(AD39,Datos!$K$6:$M$9,MATCH('ENUMERACION DE ALOJAMIENTOS'!$R39,Datos!$K$6:$M$6,0),0)</f>
        <v>#N/A</v>
      </c>
      <c r="AF39" s="64" t="e">
        <f aca="false">IF(AG39&gt;=AE39,"Cumple","No cumple")</f>
        <v>#N/A</v>
      </c>
      <c r="AG39" s="61"/>
      <c r="AH39" s="61" t="s">
        <v>65</v>
      </c>
      <c r="AI39" s="64" t="e">
        <f aca="false">VLOOKUP(AH39,Datos!$K$6:$M$9,MATCH('ENUMERACION DE ALOJAMIENTOS'!$R39,Datos!$K$6:$M$6,0),0)</f>
        <v>#N/A</v>
      </c>
      <c r="AJ39" s="64" t="e">
        <f aca="false">IF(AK39&gt;=AI39,"Cumple","No cumple")</f>
        <v>#N/A</v>
      </c>
      <c r="AK39" s="61"/>
      <c r="AL39" s="61" t="s">
        <v>65</v>
      </c>
      <c r="AM39" s="64" t="e">
        <f aca="false">VLOOKUP(AL39,Datos!$K$6:$M$9,MATCH('ENUMERACION DE ALOJAMIENTOS'!$R39,Datos!$K$6:$M$6,0),0)</f>
        <v>#N/A</v>
      </c>
      <c r="AN39" s="64" t="e">
        <f aca="false">IF(AO39&gt;=AM39,"Cumple","No cumple")</f>
        <v>#N/A</v>
      </c>
      <c r="AO39" s="61"/>
      <c r="AP39" s="61" t="s">
        <v>65</v>
      </c>
      <c r="AQ39" s="64" t="e">
        <f aca="false">VLOOKUP(AP39,Datos!$K$6:$M$9,MATCH('ENUMERACION DE ALOJAMIENTOS'!$R39,Datos!$K$6:$M$6,0),0)</f>
        <v>#N/A</v>
      </c>
      <c r="AR39" s="64" t="e">
        <f aca="false">IF(AS39&gt;=AQ39,"Cumple","No cumple")</f>
        <v>#N/A</v>
      </c>
      <c r="AS39" s="61"/>
      <c r="AT39" s="65" t="n">
        <f aca="false">IFERROR(IF(Q39="ESTUDIO",BE39,IF(OR(U39=1,U39=""),MIN(X39,V39),W39)),0)</f>
        <v>0</v>
      </c>
      <c r="AU39" s="50" t="str">
        <f aca="false">IF(R39="POR HABITACIONES",AT39-S39,"")</f>
        <v/>
      </c>
      <c r="AV39" s="66" t="n">
        <v>0</v>
      </c>
      <c r="AW39" s="64" t="e">
        <f aca="false">IF(((VLOOKUP($AW$11,Datos!$K$6:$M$9,MATCH('ENUMERACION DE ALOJAMIENTOS'!$R39,Datos!$K$6:$M$6,0),0))*AT39)&lt;10,10,((VLOOKUP($AW$11,Datos!$K$6:$M$9,MATCH('ENUMERACION DE ALOJAMIENTOS'!$R39,Datos!$K$6:$M$6,0),0))*AT39))</f>
        <v>#N/A</v>
      </c>
      <c r="AX39" s="64" t="e">
        <f aca="false">VLOOKUP($AX$11,Datos!$K$6:$P$10,MATCH('ENUMERACION DE ALOJAMIENTOS'!$R39,Datos!$K$6:$P$6,0),0)</f>
        <v>#N/A</v>
      </c>
      <c r="AY39" s="64" t="str">
        <f aca="false">IF($Q39&lt;&gt;"VIVIENDA","",IF(AV39&lt;AW39,"No cumple",""))</f>
        <v/>
      </c>
      <c r="AZ39" s="64" t="str">
        <f aca="false">IF($Q39&lt;&gt;"ESTUDIO","",IF(AV39&lt;AX39,"No cumple",""))</f>
        <v/>
      </c>
      <c r="BA39" s="49" t="n">
        <f aca="false">IF(U39&lt;=1,6,10)</f>
        <v>6</v>
      </c>
      <c r="BB39" s="49" t="n">
        <f aca="false">IF(Q39="ESTUDIO",2,IF((10-AT39)&gt;AT39,ROUNDDOWN(AT39/2,0),MIN(10-AT39,ROUNDDOWN(AT39/2,0))))</f>
        <v>0</v>
      </c>
      <c r="BC39" s="49" t="n">
        <f aca="false">IF((10-AT39-S39)&gt;AT39,ROUNDDOWN(AT39/2,0),MIN(10-AT39-S39,ROUNDDOWN(AT39/2,0)))</f>
        <v>0</v>
      </c>
      <c r="BD39" s="50" t="n">
        <f aca="false">IF(OR(Q39="ESTUDIO",AND(COUNTIF(Z39:AP39,"DOBLE")=1,COUNTIF(Z39:AP39,"Seleccione Tipo")=4)),2,IFERROR(ROUNDDOWN(MIN(BB39:BC39),0),0))</f>
        <v>0</v>
      </c>
      <c r="BE39" s="52" t="s">
        <v>67</v>
      </c>
      <c r="BF39" s="53" t="n">
        <f aca="false">IF(R39="POR HABITACIONES",SUM(BE39,AU39),IF(Q39="ESTUDIO",BD39,SUM(AT39,BE39)))</f>
        <v>0</v>
      </c>
      <c r="BG39" s="54" t="str">
        <f aca="false">IF(OR(COUNTIF(P39:BE39,"No cumple")&gt;0,BF39=0),"NO CLASIFICABLE",R39)</f>
        <v>NO CLASIFICABLE</v>
      </c>
      <c r="BH39" s="67" t="str">
        <f aca="false">IF(AND(OR(Q39&lt;&gt;"Seleccione Tipo",R39&lt;&gt;"Seleccione tipo alquiler"),BG39="Seleccione tipo alquiler"),"Es obligatorio para su clasificación rellenar TIPO y TIPO DE ALQUILER de la vivienda","")</f>
        <v/>
      </c>
    </row>
    <row r="40" customFormat="false" ht="23.3" hidden="false" customHeight="false" outlineLevel="0" collapsed="false">
      <c r="A40" s="56" t="s">
        <v>63</v>
      </c>
      <c r="B40" s="57" t="str">
        <f aca="false">VLOOKUP(A40,VIA_CODIGO,2,0)</f>
        <v>XX</v>
      </c>
      <c r="C40" s="40" t="n">
        <f aca="false">IFERROR(VLOOKUP('ENUMERACION DE ALOJAMIENTOS'!F40,Datos!$A$1:$B$47,2,0),"")</f>
        <v>0</v>
      </c>
      <c r="D40" s="58"/>
      <c r="E40" s="59" t="str">
        <f aca="false">IFERROR(VLOOKUP('ENUMERACION DE ALOJAMIENTOS'!G40,Datos!$D$2:$F$1070,3,0),"")</f>
        <v/>
      </c>
      <c r="F40" s="43" t="s">
        <v>64</v>
      </c>
      <c r="G40" s="43"/>
      <c r="H40" s="60"/>
      <c r="I40" s="61"/>
      <c r="J40" s="61"/>
      <c r="K40" s="61"/>
      <c r="L40" s="61"/>
      <c r="M40" s="62"/>
      <c r="N40" s="61"/>
      <c r="O40" s="61"/>
      <c r="P40" s="61"/>
      <c r="Q40" s="58" t="s">
        <v>65</v>
      </c>
      <c r="R40" s="63" t="s">
        <v>66</v>
      </c>
      <c r="S40" s="63"/>
      <c r="T40" s="48" t="str">
        <f aca="false">IF(R40="POR HABITACIONES",IF(S40="","NO CUMPLE",""),"")</f>
        <v/>
      </c>
      <c r="U40" s="61"/>
      <c r="V40" s="64" t="e">
        <f aca="false">VLOOKUP($V$10,Datos!$K$6:$M$11,MATCH('ENUMERACION DE ALOJAMIENTOS'!R40,Datos!$K$6:$M$6,0),0)</f>
        <v>#N/A</v>
      </c>
      <c r="W40" s="64" t="e">
        <f aca="false">IF(OR(U40=1,U40=""),V40,(SUM(COUNTIF(Z40:AP40,"INDIVIDUAL"),(COUNTIF(Z40:AP40,"DOBLE"))*2)))</f>
        <v>#N/A</v>
      </c>
      <c r="X40" s="64" t="n">
        <f aca="false">SUM(COUNTIF(Z40:AP40,"INDIVIDUAL"),(COUNTIF(Z40:AP40,"DOBLE"))*2)</f>
        <v>0</v>
      </c>
      <c r="Y40" s="64"/>
      <c r="Z40" s="61" t="s">
        <v>65</v>
      </c>
      <c r="AA40" s="64" t="e">
        <f aca="false">VLOOKUP(Z40,Datos!$K$6:$M$9,MATCH('ENUMERACION DE ALOJAMIENTOS'!$R40,Datos!$K$6:$M$6,0),0)</f>
        <v>#N/A</v>
      </c>
      <c r="AB40" s="64" t="e">
        <f aca="false">IF(AC40&gt;=AA40,"Cumple","No cumple")</f>
        <v>#N/A</v>
      </c>
      <c r="AC40" s="61"/>
      <c r="AD40" s="61" t="s">
        <v>65</v>
      </c>
      <c r="AE40" s="64" t="e">
        <f aca="false">VLOOKUP(AD40,Datos!$K$6:$M$9,MATCH('ENUMERACION DE ALOJAMIENTOS'!$R40,Datos!$K$6:$M$6,0),0)</f>
        <v>#N/A</v>
      </c>
      <c r="AF40" s="64" t="e">
        <f aca="false">IF(AG40&gt;=AE40,"Cumple","No cumple")</f>
        <v>#N/A</v>
      </c>
      <c r="AG40" s="61"/>
      <c r="AH40" s="61" t="s">
        <v>65</v>
      </c>
      <c r="AI40" s="64" t="e">
        <f aca="false">VLOOKUP(AH40,Datos!$K$6:$M$9,MATCH('ENUMERACION DE ALOJAMIENTOS'!$R40,Datos!$K$6:$M$6,0),0)</f>
        <v>#N/A</v>
      </c>
      <c r="AJ40" s="64" t="e">
        <f aca="false">IF(AK40&gt;=AI40,"Cumple","No cumple")</f>
        <v>#N/A</v>
      </c>
      <c r="AK40" s="61"/>
      <c r="AL40" s="61" t="s">
        <v>65</v>
      </c>
      <c r="AM40" s="64" t="e">
        <f aca="false">VLOOKUP(AL40,Datos!$K$6:$M$9,MATCH('ENUMERACION DE ALOJAMIENTOS'!$R40,Datos!$K$6:$M$6,0),0)</f>
        <v>#N/A</v>
      </c>
      <c r="AN40" s="64" t="e">
        <f aca="false">IF(AO40&gt;=AM40,"Cumple","No cumple")</f>
        <v>#N/A</v>
      </c>
      <c r="AO40" s="61"/>
      <c r="AP40" s="61" t="s">
        <v>65</v>
      </c>
      <c r="AQ40" s="64" t="e">
        <f aca="false">VLOOKUP(AP40,Datos!$K$6:$M$9,MATCH('ENUMERACION DE ALOJAMIENTOS'!$R40,Datos!$K$6:$M$6,0),0)</f>
        <v>#N/A</v>
      </c>
      <c r="AR40" s="64" t="e">
        <f aca="false">IF(AS40&gt;=AQ40,"Cumple","No cumple")</f>
        <v>#N/A</v>
      </c>
      <c r="AS40" s="61"/>
      <c r="AT40" s="65" t="n">
        <f aca="false">IFERROR(IF(Q40="ESTUDIO",BE40,IF(OR(U40=1,U40=""),MIN(X40,V40),W40)),0)</f>
        <v>0</v>
      </c>
      <c r="AU40" s="50" t="str">
        <f aca="false">IF(R40="POR HABITACIONES",AT40-S40,"")</f>
        <v/>
      </c>
      <c r="AV40" s="66" t="n">
        <v>0</v>
      </c>
      <c r="AW40" s="64" t="e">
        <f aca="false">IF(((VLOOKUP($AW$11,Datos!$K$6:$M$9,MATCH('ENUMERACION DE ALOJAMIENTOS'!$R40,Datos!$K$6:$M$6,0),0))*AT40)&lt;10,10,((VLOOKUP($AW$11,Datos!$K$6:$M$9,MATCH('ENUMERACION DE ALOJAMIENTOS'!$R40,Datos!$K$6:$M$6,0),0))*AT40))</f>
        <v>#N/A</v>
      </c>
      <c r="AX40" s="64" t="e">
        <f aca="false">VLOOKUP($AX$11,Datos!$K$6:$P$10,MATCH('ENUMERACION DE ALOJAMIENTOS'!$R40,Datos!$K$6:$P$6,0),0)</f>
        <v>#N/A</v>
      </c>
      <c r="AY40" s="64" t="str">
        <f aca="false">IF($Q40&lt;&gt;"VIVIENDA","",IF(AV40&lt;AW40,"No cumple",""))</f>
        <v/>
      </c>
      <c r="AZ40" s="64" t="str">
        <f aca="false">IF($Q40&lt;&gt;"ESTUDIO","",IF(AV40&lt;AX40,"No cumple",""))</f>
        <v/>
      </c>
      <c r="BA40" s="49" t="n">
        <f aca="false">IF(U40&lt;=1,6,10)</f>
        <v>6</v>
      </c>
      <c r="BB40" s="49" t="n">
        <f aca="false">IF(Q40="ESTUDIO",2,IF((10-AT40)&gt;AT40,ROUNDDOWN(AT40/2,0),MIN(10-AT40,ROUNDDOWN(AT40/2,0))))</f>
        <v>0</v>
      </c>
      <c r="BC40" s="49" t="n">
        <f aca="false">IF((10-AT40-S40)&gt;AT40,ROUNDDOWN(AT40/2,0),MIN(10-AT40-S40,ROUNDDOWN(AT40/2,0)))</f>
        <v>0</v>
      </c>
      <c r="BD40" s="50" t="n">
        <f aca="false">IF(OR(Q40="ESTUDIO",AND(COUNTIF(Z40:AP40,"DOBLE")=1,COUNTIF(Z40:AP40,"Seleccione Tipo")=4)),2,IFERROR(ROUNDDOWN(MIN(BB40:BC40),0),0))</f>
        <v>0</v>
      </c>
      <c r="BE40" s="52" t="s">
        <v>67</v>
      </c>
      <c r="BF40" s="53" t="n">
        <f aca="false">IF(R40="POR HABITACIONES",SUM(BE40,AU40),IF(Q40="ESTUDIO",BD40,SUM(AT40,BE40)))</f>
        <v>0</v>
      </c>
      <c r="BG40" s="54" t="str">
        <f aca="false">IF(OR(COUNTIF(P40:BE40,"No cumple")&gt;0,BF40=0),"NO CLASIFICABLE",R40)</f>
        <v>NO CLASIFICABLE</v>
      </c>
      <c r="BH40" s="67" t="str">
        <f aca="false">IF(AND(OR(Q40&lt;&gt;"Seleccione Tipo",R40&lt;&gt;"Seleccione tipo alquiler"),BG40="Seleccione tipo alquiler"),"Es obligatorio para su clasificación rellenar TIPO y TIPO DE ALQUILER de la vivienda","")</f>
        <v/>
      </c>
    </row>
    <row r="41" customFormat="false" ht="23.3" hidden="false" customHeight="false" outlineLevel="0" collapsed="false">
      <c r="A41" s="56" t="s">
        <v>63</v>
      </c>
      <c r="B41" s="57" t="str">
        <f aca="false">VLOOKUP(A41,VIA_CODIGO,2,0)</f>
        <v>XX</v>
      </c>
      <c r="C41" s="40" t="n">
        <f aca="false">IFERROR(VLOOKUP('ENUMERACION DE ALOJAMIENTOS'!F41,Datos!$A$1:$B$47,2,0),"")</f>
        <v>0</v>
      </c>
      <c r="D41" s="58"/>
      <c r="E41" s="59" t="str">
        <f aca="false">IFERROR(VLOOKUP('ENUMERACION DE ALOJAMIENTOS'!G41,Datos!$D$2:$F$1070,3,0),"")</f>
        <v/>
      </c>
      <c r="F41" s="43" t="s">
        <v>64</v>
      </c>
      <c r="G41" s="43"/>
      <c r="H41" s="60"/>
      <c r="I41" s="61"/>
      <c r="J41" s="61"/>
      <c r="K41" s="61"/>
      <c r="L41" s="61"/>
      <c r="M41" s="62"/>
      <c r="N41" s="61"/>
      <c r="O41" s="61"/>
      <c r="P41" s="61"/>
      <c r="Q41" s="58" t="s">
        <v>65</v>
      </c>
      <c r="R41" s="63" t="s">
        <v>66</v>
      </c>
      <c r="S41" s="63"/>
      <c r="T41" s="48" t="str">
        <f aca="false">IF(R41="POR HABITACIONES",IF(S41="","NO CUMPLE",""),"")</f>
        <v/>
      </c>
      <c r="U41" s="61"/>
      <c r="V41" s="64" t="e">
        <f aca="false">VLOOKUP($V$10,Datos!$K$6:$M$11,MATCH('ENUMERACION DE ALOJAMIENTOS'!R41,Datos!$K$6:$M$6,0),0)</f>
        <v>#N/A</v>
      </c>
      <c r="W41" s="64" t="e">
        <f aca="false">IF(OR(U41=1,U41=""),V41,(SUM(COUNTIF(Z41:AP41,"INDIVIDUAL"),(COUNTIF(Z41:AP41,"DOBLE"))*2)))</f>
        <v>#N/A</v>
      </c>
      <c r="X41" s="64" t="n">
        <f aca="false">SUM(COUNTIF(Z41:AP41,"INDIVIDUAL"),(COUNTIF(Z41:AP41,"DOBLE"))*2)</f>
        <v>0</v>
      </c>
      <c r="Y41" s="64"/>
      <c r="Z41" s="61" t="s">
        <v>65</v>
      </c>
      <c r="AA41" s="64" t="e">
        <f aca="false">VLOOKUP(Z41,Datos!$K$6:$M$9,MATCH('ENUMERACION DE ALOJAMIENTOS'!$R41,Datos!$K$6:$M$6,0),0)</f>
        <v>#N/A</v>
      </c>
      <c r="AB41" s="64" t="e">
        <f aca="false">IF(AC41&gt;=AA41,"Cumple","No cumple")</f>
        <v>#N/A</v>
      </c>
      <c r="AC41" s="61"/>
      <c r="AD41" s="61" t="s">
        <v>65</v>
      </c>
      <c r="AE41" s="64" t="e">
        <f aca="false">VLOOKUP(AD41,Datos!$K$6:$M$9,MATCH('ENUMERACION DE ALOJAMIENTOS'!$R41,Datos!$K$6:$M$6,0),0)</f>
        <v>#N/A</v>
      </c>
      <c r="AF41" s="64" t="e">
        <f aca="false">IF(AG41&gt;=AE41,"Cumple","No cumple")</f>
        <v>#N/A</v>
      </c>
      <c r="AG41" s="61"/>
      <c r="AH41" s="61" t="s">
        <v>65</v>
      </c>
      <c r="AI41" s="64" t="e">
        <f aca="false">VLOOKUP(AH41,Datos!$K$6:$M$9,MATCH('ENUMERACION DE ALOJAMIENTOS'!$R41,Datos!$K$6:$M$6,0),0)</f>
        <v>#N/A</v>
      </c>
      <c r="AJ41" s="64" t="e">
        <f aca="false">IF(AK41&gt;=AI41,"Cumple","No cumple")</f>
        <v>#N/A</v>
      </c>
      <c r="AK41" s="61"/>
      <c r="AL41" s="61" t="s">
        <v>65</v>
      </c>
      <c r="AM41" s="64" t="e">
        <f aca="false">VLOOKUP(AL41,Datos!$K$6:$M$9,MATCH('ENUMERACION DE ALOJAMIENTOS'!$R41,Datos!$K$6:$M$6,0),0)</f>
        <v>#N/A</v>
      </c>
      <c r="AN41" s="64" t="e">
        <f aca="false">IF(AO41&gt;=AM41,"Cumple","No cumple")</f>
        <v>#N/A</v>
      </c>
      <c r="AO41" s="61"/>
      <c r="AP41" s="61" t="s">
        <v>65</v>
      </c>
      <c r="AQ41" s="64" t="e">
        <f aca="false">VLOOKUP(AP41,Datos!$K$6:$M$9,MATCH('ENUMERACION DE ALOJAMIENTOS'!$R41,Datos!$K$6:$M$6,0),0)</f>
        <v>#N/A</v>
      </c>
      <c r="AR41" s="64" t="e">
        <f aca="false">IF(AS41&gt;=AQ41,"Cumple","No cumple")</f>
        <v>#N/A</v>
      </c>
      <c r="AS41" s="61"/>
      <c r="AT41" s="65" t="n">
        <f aca="false">IFERROR(IF(Q41="ESTUDIO",BE41,IF(OR(U41=1,U41=""),MIN(X41,V41),W41)),0)</f>
        <v>0</v>
      </c>
      <c r="AU41" s="50" t="str">
        <f aca="false">IF(R41="POR HABITACIONES",AT41-S41,"")</f>
        <v/>
      </c>
      <c r="AV41" s="66" t="n">
        <v>0</v>
      </c>
      <c r="AW41" s="64" t="e">
        <f aca="false">IF(((VLOOKUP($AW$11,Datos!$K$6:$M$9,MATCH('ENUMERACION DE ALOJAMIENTOS'!$R41,Datos!$K$6:$M$6,0),0))*AT41)&lt;10,10,((VLOOKUP($AW$11,Datos!$K$6:$M$9,MATCH('ENUMERACION DE ALOJAMIENTOS'!$R41,Datos!$K$6:$M$6,0),0))*AT41))</f>
        <v>#N/A</v>
      </c>
      <c r="AX41" s="64" t="e">
        <f aca="false">VLOOKUP($AX$11,Datos!$K$6:$P$10,MATCH('ENUMERACION DE ALOJAMIENTOS'!$R41,Datos!$K$6:$P$6,0),0)</f>
        <v>#N/A</v>
      </c>
      <c r="AY41" s="64" t="str">
        <f aca="false">IF($Q41&lt;&gt;"VIVIENDA","",IF(AV41&lt;AW41,"No cumple",""))</f>
        <v/>
      </c>
      <c r="AZ41" s="64" t="str">
        <f aca="false">IF($Q41&lt;&gt;"ESTUDIO","",IF(AV41&lt;AX41,"No cumple",""))</f>
        <v/>
      </c>
      <c r="BA41" s="49" t="n">
        <f aca="false">IF(U41&lt;=1,6,10)</f>
        <v>6</v>
      </c>
      <c r="BB41" s="49" t="n">
        <f aca="false">IF(Q41="ESTUDIO",2,IF((10-AT41)&gt;AT41,ROUNDDOWN(AT41/2,0),MIN(10-AT41,ROUNDDOWN(AT41/2,0))))</f>
        <v>0</v>
      </c>
      <c r="BC41" s="49" t="n">
        <f aca="false">IF((10-AT41-S41)&gt;AT41,ROUNDDOWN(AT41/2,0),MIN(10-AT41-S41,ROUNDDOWN(AT41/2,0)))</f>
        <v>0</v>
      </c>
      <c r="BD41" s="50" t="n">
        <f aca="false">IF(OR(Q41="ESTUDIO",AND(COUNTIF(Z41:AP41,"DOBLE")=1,COUNTIF(Z41:AP41,"Seleccione Tipo")=4)),2,IFERROR(ROUNDDOWN(MIN(BB41:BC41),0),0))</f>
        <v>0</v>
      </c>
      <c r="BE41" s="52" t="s">
        <v>67</v>
      </c>
      <c r="BF41" s="53" t="n">
        <f aca="false">IF(R41="POR HABITACIONES",SUM(BE41,AU41),IF(Q41="ESTUDIO",BD41,SUM(AT41,BE41)))</f>
        <v>0</v>
      </c>
      <c r="BG41" s="54" t="str">
        <f aca="false">IF(OR(COUNTIF(P41:BE41,"No cumple")&gt;0,BF41=0),"NO CLASIFICABLE",R41)</f>
        <v>NO CLASIFICABLE</v>
      </c>
      <c r="BH41" s="67" t="str">
        <f aca="false">IF(AND(OR(Q41&lt;&gt;"Seleccione Tipo",R41&lt;&gt;"Seleccione tipo alquiler"),BG41="Seleccione tipo alquiler"),"Es obligatorio para su clasificación rellenar TIPO y TIPO DE ALQUILER de la vivienda","")</f>
        <v/>
      </c>
    </row>
    <row r="42" customFormat="false" ht="23.3" hidden="false" customHeight="false" outlineLevel="0" collapsed="false">
      <c r="A42" s="56" t="s">
        <v>63</v>
      </c>
      <c r="B42" s="57" t="str">
        <f aca="false">VLOOKUP(A42,VIA_CODIGO,2,0)</f>
        <v>XX</v>
      </c>
      <c r="C42" s="40" t="n">
        <f aca="false">IFERROR(VLOOKUP('ENUMERACION DE ALOJAMIENTOS'!F42,Datos!$A$1:$B$47,2,0),"")</f>
        <v>0</v>
      </c>
      <c r="D42" s="58"/>
      <c r="E42" s="59" t="str">
        <f aca="false">IFERROR(VLOOKUP('ENUMERACION DE ALOJAMIENTOS'!G42,Datos!$D$2:$F$1070,3,0),"")</f>
        <v/>
      </c>
      <c r="F42" s="43" t="s">
        <v>64</v>
      </c>
      <c r="G42" s="43"/>
      <c r="H42" s="60"/>
      <c r="I42" s="61"/>
      <c r="J42" s="61"/>
      <c r="K42" s="61"/>
      <c r="L42" s="61"/>
      <c r="M42" s="62"/>
      <c r="N42" s="61"/>
      <c r="O42" s="61"/>
      <c r="P42" s="61"/>
      <c r="Q42" s="58" t="s">
        <v>65</v>
      </c>
      <c r="R42" s="63" t="s">
        <v>66</v>
      </c>
      <c r="S42" s="63"/>
      <c r="T42" s="48" t="str">
        <f aca="false">IF(R42="POR HABITACIONES",IF(S42="","NO CUMPLE",""),"")</f>
        <v/>
      </c>
      <c r="U42" s="61"/>
      <c r="V42" s="64" t="e">
        <f aca="false">VLOOKUP($V$10,Datos!$K$6:$M$11,MATCH('ENUMERACION DE ALOJAMIENTOS'!R42,Datos!$K$6:$M$6,0),0)</f>
        <v>#N/A</v>
      </c>
      <c r="W42" s="64" t="e">
        <f aca="false">IF(OR(U42=1,U42=""),V42,(SUM(COUNTIF(Z42:AP42,"INDIVIDUAL"),(COUNTIF(Z42:AP42,"DOBLE"))*2)))</f>
        <v>#N/A</v>
      </c>
      <c r="X42" s="64" t="n">
        <f aca="false">SUM(COUNTIF(Z42:AP42,"INDIVIDUAL"),(COUNTIF(Z42:AP42,"DOBLE"))*2)</f>
        <v>0</v>
      </c>
      <c r="Y42" s="64"/>
      <c r="Z42" s="61" t="s">
        <v>65</v>
      </c>
      <c r="AA42" s="64" t="e">
        <f aca="false">VLOOKUP(Z42,Datos!$K$6:$M$9,MATCH('ENUMERACION DE ALOJAMIENTOS'!$R42,Datos!$K$6:$M$6,0),0)</f>
        <v>#N/A</v>
      </c>
      <c r="AB42" s="64" t="e">
        <f aca="false">IF(AC42&gt;=AA42,"Cumple","No cumple")</f>
        <v>#N/A</v>
      </c>
      <c r="AC42" s="61"/>
      <c r="AD42" s="61" t="s">
        <v>65</v>
      </c>
      <c r="AE42" s="64" t="e">
        <f aca="false">VLOOKUP(AD42,Datos!$K$6:$M$9,MATCH('ENUMERACION DE ALOJAMIENTOS'!$R42,Datos!$K$6:$M$6,0),0)</f>
        <v>#N/A</v>
      </c>
      <c r="AF42" s="64" t="e">
        <f aca="false">IF(AG42&gt;=AE42,"Cumple","No cumple")</f>
        <v>#N/A</v>
      </c>
      <c r="AG42" s="61"/>
      <c r="AH42" s="61" t="s">
        <v>65</v>
      </c>
      <c r="AI42" s="64" t="e">
        <f aca="false">VLOOKUP(AH42,Datos!$K$6:$M$9,MATCH('ENUMERACION DE ALOJAMIENTOS'!$R42,Datos!$K$6:$M$6,0),0)</f>
        <v>#N/A</v>
      </c>
      <c r="AJ42" s="64" t="e">
        <f aca="false">IF(AK42&gt;=AI42,"Cumple","No cumple")</f>
        <v>#N/A</v>
      </c>
      <c r="AK42" s="61"/>
      <c r="AL42" s="61" t="s">
        <v>65</v>
      </c>
      <c r="AM42" s="64" t="e">
        <f aca="false">VLOOKUP(AL42,Datos!$K$6:$M$9,MATCH('ENUMERACION DE ALOJAMIENTOS'!$R42,Datos!$K$6:$M$6,0),0)</f>
        <v>#N/A</v>
      </c>
      <c r="AN42" s="64" t="e">
        <f aca="false">IF(AO42&gt;=AM42,"Cumple","No cumple")</f>
        <v>#N/A</v>
      </c>
      <c r="AO42" s="61"/>
      <c r="AP42" s="61" t="s">
        <v>65</v>
      </c>
      <c r="AQ42" s="64" t="e">
        <f aca="false">VLOOKUP(AP42,Datos!$K$6:$M$9,MATCH('ENUMERACION DE ALOJAMIENTOS'!$R42,Datos!$K$6:$M$6,0),0)</f>
        <v>#N/A</v>
      </c>
      <c r="AR42" s="64" t="e">
        <f aca="false">IF(AS42&gt;=AQ42,"Cumple","No cumple")</f>
        <v>#N/A</v>
      </c>
      <c r="AS42" s="61"/>
      <c r="AT42" s="65" t="n">
        <f aca="false">IFERROR(IF(Q42="ESTUDIO",BE42,IF(OR(U42=1,U42=""),MIN(X42,V42),W42)),0)</f>
        <v>0</v>
      </c>
      <c r="AU42" s="50" t="str">
        <f aca="false">IF(R42="POR HABITACIONES",AT42-S42,"")</f>
        <v/>
      </c>
      <c r="AV42" s="66" t="n">
        <v>0</v>
      </c>
      <c r="AW42" s="64" t="e">
        <f aca="false">IF(((VLOOKUP($AW$11,Datos!$K$6:$M$9,MATCH('ENUMERACION DE ALOJAMIENTOS'!$R42,Datos!$K$6:$M$6,0),0))*AT42)&lt;10,10,((VLOOKUP($AW$11,Datos!$K$6:$M$9,MATCH('ENUMERACION DE ALOJAMIENTOS'!$R42,Datos!$K$6:$M$6,0),0))*AT42))</f>
        <v>#N/A</v>
      </c>
      <c r="AX42" s="64" t="e">
        <f aca="false">VLOOKUP($AX$11,Datos!$K$6:$P$10,MATCH('ENUMERACION DE ALOJAMIENTOS'!$R42,Datos!$K$6:$P$6,0),0)</f>
        <v>#N/A</v>
      </c>
      <c r="AY42" s="64" t="str">
        <f aca="false">IF($Q42&lt;&gt;"VIVIENDA","",IF(AV42&lt;AW42,"No cumple",""))</f>
        <v/>
      </c>
      <c r="AZ42" s="64" t="str">
        <f aca="false">IF($Q42&lt;&gt;"ESTUDIO","",IF(AV42&lt;AX42,"No cumple",""))</f>
        <v/>
      </c>
      <c r="BA42" s="49" t="n">
        <f aca="false">IF(U42&lt;=1,6,10)</f>
        <v>6</v>
      </c>
      <c r="BB42" s="49" t="n">
        <f aca="false">IF(Q42="ESTUDIO",2,IF((10-AT42)&gt;AT42,ROUNDDOWN(AT42/2,0),MIN(10-AT42,ROUNDDOWN(AT42/2,0))))</f>
        <v>0</v>
      </c>
      <c r="BC42" s="49" t="n">
        <f aca="false">IF((10-AT42-S42)&gt;AT42,ROUNDDOWN(AT42/2,0),MIN(10-AT42-S42,ROUNDDOWN(AT42/2,0)))</f>
        <v>0</v>
      </c>
      <c r="BD42" s="50" t="n">
        <f aca="false">IF(OR(Q42="ESTUDIO",AND(COUNTIF(Z42:AP42,"DOBLE")=1,COUNTIF(Z42:AP42,"Seleccione Tipo")=4)),2,IFERROR(ROUNDDOWN(MIN(BB42:BC42),0),0))</f>
        <v>0</v>
      </c>
      <c r="BE42" s="52" t="s">
        <v>67</v>
      </c>
      <c r="BF42" s="53" t="n">
        <f aca="false">IF(R42="POR HABITACIONES",SUM(BE42,AU42),IF(Q42="ESTUDIO",BD42,SUM(AT42,BE42)))</f>
        <v>0</v>
      </c>
      <c r="BG42" s="54" t="str">
        <f aca="false">IF(OR(COUNTIF(P42:BE42,"No cumple")&gt;0,BF42=0),"NO CLASIFICABLE",R42)</f>
        <v>NO CLASIFICABLE</v>
      </c>
      <c r="BH42" s="67" t="str">
        <f aca="false">IF(AND(OR(Q42&lt;&gt;"Seleccione Tipo",R42&lt;&gt;"Seleccione tipo alquiler"),BG42="Seleccione tipo alquiler"),"Es obligatorio para su clasificación rellenar TIPO y TIPO DE ALQUILER de la vivienda","")</f>
        <v/>
      </c>
    </row>
    <row r="43" customFormat="false" ht="23.3" hidden="false" customHeight="false" outlineLevel="0" collapsed="false">
      <c r="A43" s="56" t="s">
        <v>63</v>
      </c>
      <c r="B43" s="57" t="str">
        <f aca="false">VLOOKUP(A43,VIA_CODIGO,2,0)</f>
        <v>XX</v>
      </c>
      <c r="C43" s="40" t="n">
        <f aca="false">IFERROR(VLOOKUP('ENUMERACION DE ALOJAMIENTOS'!F43,Datos!$A$1:$B$47,2,0),"")</f>
        <v>0</v>
      </c>
      <c r="D43" s="58"/>
      <c r="E43" s="59" t="str">
        <f aca="false">IFERROR(VLOOKUP('ENUMERACION DE ALOJAMIENTOS'!G43,Datos!$D$2:$F$1070,3,0),"")</f>
        <v/>
      </c>
      <c r="F43" s="43" t="s">
        <v>64</v>
      </c>
      <c r="G43" s="43"/>
      <c r="H43" s="60"/>
      <c r="I43" s="61"/>
      <c r="J43" s="61"/>
      <c r="K43" s="61"/>
      <c r="L43" s="61"/>
      <c r="M43" s="62"/>
      <c r="N43" s="61"/>
      <c r="O43" s="61"/>
      <c r="P43" s="61"/>
      <c r="Q43" s="58" t="s">
        <v>65</v>
      </c>
      <c r="R43" s="63" t="s">
        <v>66</v>
      </c>
      <c r="S43" s="63"/>
      <c r="T43" s="48" t="str">
        <f aca="false">IF(R43="POR HABITACIONES",IF(S43="","NO CUMPLE",""),"")</f>
        <v/>
      </c>
      <c r="U43" s="61"/>
      <c r="V43" s="64" t="e">
        <f aca="false">VLOOKUP($V$10,Datos!$K$6:$M$11,MATCH('ENUMERACION DE ALOJAMIENTOS'!R43,Datos!$K$6:$M$6,0),0)</f>
        <v>#N/A</v>
      </c>
      <c r="W43" s="64" t="e">
        <f aca="false">IF(OR(U43=1,U43=""),V43,(SUM(COUNTIF(Z43:AP43,"INDIVIDUAL"),(COUNTIF(Z43:AP43,"DOBLE"))*2)))</f>
        <v>#N/A</v>
      </c>
      <c r="X43" s="64" t="n">
        <f aca="false">SUM(COUNTIF(Z43:AP43,"INDIVIDUAL"),(COUNTIF(Z43:AP43,"DOBLE"))*2)</f>
        <v>0</v>
      </c>
      <c r="Y43" s="64"/>
      <c r="Z43" s="61" t="s">
        <v>65</v>
      </c>
      <c r="AA43" s="64" t="e">
        <f aca="false">VLOOKUP(Z43,Datos!$K$6:$M$9,MATCH('ENUMERACION DE ALOJAMIENTOS'!$R43,Datos!$K$6:$M$6,0),0)</f>
        <v>#N/A</v>
      </c>
      <c r="AB43" s="64" t="e">
        <f aca="false">IF(AC43&gt;=AA43,"Cumple","No cumple")</f>
        <v>#N/A</v>
      </c>
      <c r="AC43" s="61"/>
      <c r="AD43" s="61" t="s">
        <v>65</v>
      </c>
      <c r="AE43" s="64" t="e">
        <f aca="false">VLOOKUP(AD43,Datos!$K$6:$M$9,MATCH('ENUMERACION DE ALOJAMIENTOS'!$R43,Datos!$K$6:$M$6,0),0)</f>
        <v>#N/A</v>
      </c>
      <c r="AF43" s="64" t="e">
        <f aca="false">IF(AG43&gt;=AE43,"Cumple","No cumple")</f>
        <v>#N/A</v>
      </c>
      <c r="AG43" s="61"/>
      <c r="AH43" s="61" t="s">
        <v>65</v>
      </c>
      <c r="AI43" s="64" t="e">
        <f aca="false">VLOOKUP(AH43,Datos!$K$6:$M$9,MATCH('ENUMERACION DE ALOJAMIENTOS'!$R43,Datos!$K$6:$M$6,0),0)</f>
        <v>#N/A</v>
      </c>
      <c r="AJ43" s="64" t="e">
        <f aca="false">IF(AK43&gt;=AI43,"Cumple","No cumple")</f>
        <v>#N/A</v>
      </c>
      <c r="AK43" s="61"/>
      <c r="AL43" s="61" t="s">
        <v>65</v>
      </c>
      <c r="AM43" s="64" t="e">
        <f aca="false">VLOOKUP(AL43,Datos!$K$6:$M$9,MATCH('ENUMERACION DE ALOJAMIENTOS'!$R43,Datos!$K$6:$M$6,0),0)</f>
        <v>#N/A</v>
      </c>
      <c r="AN43" s="64" t="e">
        <f aca="false">IF(AO43&gt;=AM43,"Cumple","No cumple")</f>
        <v>#N/A</v>
      </c>
      <c r="AO43" s="61"/>
      <c r="AP43" s="61" t="s">
        <v>65</v>
      </c>
      <c r="AQ43" s="64" t="e">
        <f aca="false">VLOOKUP(AP43,Datos!$K$6:$M$9,MATCH('ENUMERACION DE ALOJAMIENTOS'!$R43,Datos!$K$6:$M$6,0),0)</f>
        <v>#N/A</v>
      </c>
      <c r="AR43" s="64" t="e">
        <f aca="false">IF(AS43&gt;=AQ43,"Cumple","No cumple")</f>
        <v>#N/A</v>
      </c>
      <c r="AS43" s="61"/>
      <c r="AT43" s="65" t="n">
        <f aca="false">IFERROR(IF(Q43="ESTUDIO",BE43,IF(OR(U43=1,U43=""),MIN(X43,V43),W43)),0)</f>
        <v>0</v>
      </c>
      <c r="AU43" s="50" t="str">
        <f aca="false">IF(R43="POR HABITACIONES",AT43-S43,"")</f>
        <v/>
      </c>
      <c r="AV43" s="66" t="n">
        <v>0</v>
      </c>
      <c r="AW43" s="64" t="e">
        <f aca="false">IF(((VLOOKUP($AW$11,Datos!$K$6:$M$9,MATCH('ENUMERACION DE ALOJAMIENTOS'!$R43,Datos!$K$6:$M$6,0),0))*AT43)&lt;10,10,((VLOOKUP($AW$11,Datos!$K$6:$M$9,MATCH('ENUMERACION DE ALOJAMIENTOS'!$R43,Datos!$K$6:$M$6,0),0))*AT43))</f>
        <v>#N/A</v>
      </c>
      <c r="AX43" s="64" t="e">
        <f aca="false">VLOOKUP($AX$11,Datos!$K$6:$P$10,MATCH('ENUMERACION DE ALOJAMIENTOS'!$R43,Datos!$K$6:$P$6,0),0)</f>
        <v>#N/A</v>
      </c>
      <c r="AY43" s="64" t="str">
        <f aca="false">IF($Q43&lt;&gt;"VIVIENDA","",IF(AV43&lt;AW43,"No cumple",""))</f>
        <v/>
      </c>
      <c r="AZ43" s="64" t="str">
        <f aca="false">IF($Q43&lt;&gt;"ESTUDIO","",IF(AV43&lt;AX43,"No cumple",""))</f>
        <v/>
      </c>
      <c r="BA43" s="49" t="n">
        <f aca="false">IF(U43&lt;=1,6,10)</f>
        <v>6</v>
      </c>
      <c r="BB43" s="49" t="n">
        <f aca="false">IF(Q43="ESTUDIO",2,IF((10-AT43)&gt;AT43,ROUNDDOWN(AT43/2,0),MIN(10-AT43,ROUNDDOWN(AT43/2,0))))</f>
        <v>0</v>
      </c>
      <c r="BC43" s="49" t="n">
        <f aca="false">IF((10-AT43-S43)&gt;AT43,ROUNDDOWN(AT43/2,0),MIN(10-AT43-S43,ROUNDDOWN(AT43/2,0)))</f>
        <v>0</v>
      </c>
      <c r="BD43" s="50" t="n">
        <f aca="false">IF(OR(Q43="ESTUDIO",AND(COUNTIF(Z43:AP43,"DOBLE")=1,COUNTIF(Z43:AP43,"Seleccione Tipo")=4)),2,IFERROR(ROUNDDOWN(MIN(BB43:BC43),0),0))</f>
        <v>0</v>
      </c>
      <c r="BE43" s="52" t="s">
        <v>67</v>
      </c>
      <c r="BF43" s="53" t="n">
        <f aca="false">IF(R43="POR HABITACIONES",SUM(BE43,AU43),IF(Q43="ESTUDIO",BD43,SUM(AT43,BE43)))</f>
        <v>0</v>
      </c>
      <c r="BG43" s="54" t="str">
        <f aca="false">IF(OR(COUNTIF(P43:BE43,"No cumple")&gt;0,BF43=0),"NO CLASIFICABLE",R43)</f>
        <v>NO CLASIFICABLE</v>
      </c>
      <c r="BH43" s="67" t="str">
        <f aca="false">IF(AND(OR(Q43&lt;&gt;"Seleccione Tipo",R43&lt;&gt;"Seleccione tipo alquiler"),BG43="Seleccione tipo alquiler"),"Es obligatorio para su clasificación rellenar TIPO y TIPO DE ALQUILER de la vivienda","")</f>
        <v/>
      </c>
    </row>
    <row r="44" customFormat="false" ht="23.3" hidden="false" customHeight="false" outlineLevel="0" collapsed="false">
      <c r="A44" s="56" t="s">
        <v>63</v>
      </c>
      <c r="B44" s="57" t="str">
        <f aca="false">VLOOKUP(A44,VIA_CODIGO,2,0)</f>
        <v>XX</v>
      </c>
      <c r="C44" s="40" t="n">
        <f aca="false">IFERROR(VLOOKUP('ENUMERACION DE ALOJAMIENTOS'!F44,Datos!$A$1:$B$47,2,0),"")</f>
        <v>0</v>
      </c>
      <c r="D44" s="58"/>
      <c r="E44" s="59" t="str">
        <f aca="false">IFERROR(VLOOKUP('ENUMERACION DE ALOJAMIENTOS'!G44,Datos!$D$2:$F$1070,3,0),"")</f>
        <v/>
      </c>
      <c r="F44" s="43" t="s">
        <v>64</v>
      </c>
      <c r="G44" s="43"/>
      <c r="H44" s="60"/>
      <c r="I44" s="61"/>
      <c r="J44" s="61"/>
      <c r="K44" s="61"/>
      <c r="L44" s="61"/>
      <c r="M44" s="62"/>
      <c r="N44" s="61"/>
      <c r="O44" s="61"/>
      <c r="P44" s="61"/>
      <c r="Q44" s="58" t="s">
        <v>65</v>
      </c>
      <c r="R44" s="63" t="s">
        <v>66</v>
      </c>
      <c r="S44" s="63"/>
      <c r="T44" s="48" t="str">
        <f aca="false">IF(R44="POR HABITACIONES",IF(S44="","NO CUMPLE",""),"")</f>
        <v/>
      </c>
      <c r="U44" s="61"/>
      <c r="V44" s="64" t="e">
        <f aca="false">VLOOKUP($V$10,Datos!$K$6:$M$11,MATCH('ENUMERACION DE ALOJAMIENTOS'!R44,Datos!$K$6:$M$6,0),0)</f>
        <v>#N/A</v>
      </c>
      <c r="W44" s="64" t="e">
        <f aca="false">IF(OR(U44=1,U44=""),V44,(SUM(COUNTIF(Z44:AP44,"INDIVIDUAL"),(COUNTIF(Z44:AP44,"DOBLE"))*2)))</f>
        <v>#N/A</v>
      </c>
      <c r="X44" s="64" t="n">
        <f aca="false">SUM(COUNTIF(Z44:AP44,"INDIVIDUAL"),(COUNTIF(Z44:AP44,"DOBLE"))*2)</f>
        <v>0</v>
      </c>
      <c r="Y44" s="64"/>
      <c r="Z44" s="61" t="s">
        <v>65</v>
      </c>
      <c r="AA44" s="64" t="e">
        <f aca="false">VLOOKUP(Z44,Datos!$K$6:$M$9,MATCH('ENUMERACION DE ALOJAMIENTOS'!$R44,Datos!$K$6:$M$6,0),0)</f>
        <v>#N/A</v>
      </c>
      <c r="AB44" s="64" t="e">
        <f aca="false">IF(AC44&gt;=AA44,"Cumple","No cumple")</f>
        <v>#N/A</v>
      </c>
      <c r="AC44" s="61"/>
      <c r="AD44" s="61" t="s">
        <v>65</v>
      </c>
      <c r="AE44" s="64" t="e">
        <f aca="false">VLOOKUP(AD44,Datos!$K$6:$M$9,MATCH('ENUMERACION DE ALOJAMIENTOS'!$R44,Datos!$K$6:$M$6,0),0)</f>
        <v>#N/A</v>
      </c>
      <c r="AF44" s="64" t="e">
        <f aca="false">IF(AG44&gt;=AE44,"Cumple","No cumple")</f>
        <v>#N/A</v>
      </c>
      <c r="AG44" s="61"/>
      <c r="AH44" s="61" t="s">
        <v>65</v>
      </c>
      <c r="AI44" s="64" t="e">
        <f aca="false">VLOOKUP(AH44,Datos!$K$6:$M$9,MATCH('ENUMERACION DE ALOJAMIENTOS'!$R44,Datos!$K$6:$M$6,0),0)</f>
        <v>#N/A</v>
      </c>
      <c r="AJ44" s="64" t="e">
        <f aca="false">IF(AK44&gt;=AI44,"Cumple","No cumple")</f>
        <v>#N/A</v>
      </c>
      <c r="AK44" s="61"/>
      <c r="AL44" s="61" t="s">
        <v>65</v>
      </c>
      <c r="AM44" s="64" t="e">
        <f aca="false">VLOOKUP(AL44,Datos!$K$6:$M$9,MATCH('ENUMERACION DE ALOJAMIENTOS'!$R44,Datos!$K$6:$M$6,0),0)</f>
        <v>#N/A</v>
      </c>
      <c r="AN44" s="64" t="e">
        <f aca="false">IF(AO44&gt;=AM44,"Cumple","No cumple")</f>
        <v>#N/A</v>
      </c>
      <c r="AO44" s="61"/>
      <c r="AP44" s="61" t="s">
        <v>65</v>
      </c>
      <c r="AQ44" s="64" t="e">
        <f aca="false">VLOOKUP(AP44,Datos!$K$6:$M$9,MATCH('ENUMERACION DE ALOJAMIENTOS'!$R44,Datos!$K$6:$M$6,0),0)</f>
        <v>#N/A</v>
      </c>
      <c r="AR44" s="64" t="e">
        <f aca="false">IF(AS44&gt;=AQ44,"Cumple","No cumple")</f>
        <v>#N/A</v>
      </c>
      <c r="AS44" s="61"/>
      <c r="AT44" s="65" t="n">
        <f aca="false">IFERROR(IF(Q44="ESTUDIO",BE44,IF(OR(U44=1,U44=""),MIN(X44,V44),W44)),0)</f>
        <v>0</v>
      </c>
      <c r="AU44" s="50" t="str">
        <f aca="false">IF(R44="POR HABITACIONES",AT44-S44,"")</f>
        <v/>
      </c>
      <c r="AV44" s="66" t="n">
        <v>0</v>
      </c>
      <c r="AW44" s="64" t="e">
        <f aca="false">IF(((VLOOKUP($AW$11,Datos!$K$6:$M$9,MATCH('ENUMERACION DE ALOJAMIENTOS'!$R44,Datos!$K$6:$M$6,0),0))*AT44)&lt;10,10,((VLOOKUP($AW$11,Datos!$K$6:$M$9,MATCH('ENUMERACION DE ALOJAMIENTOS'!$R44,Datos!$K$6:$M$6,0),0))*AT44))</f>
        <v>#N/A</v>
      </c>
      <c r="AX44" s="64" t="e">
        <f aca="false">VLOOKUP($AX$11,Datos!$K$6:$P$10,MATCH('ENUMERACION DE ALOJAMIENTOS'!$R44,Datos!$K$6:$P$6,0),0)</f>
        <v>#N/A</v>
      </c>
      <c r="AY44" s="64" t="str">
        <f aca="false">IF($Q44&lt;&gt;"VIVIENDA","",IF(AV44&lt;AW44,"No cumple",""))</f>
        <v/>
      </c>
      <c r="AZ44" s="64" t="str">
        <f aca="false">IF($Q44&lt;&gt;"ESTUDIO","",IF(AV44&lt;AX44,"No cumple",""))</f>
        <v/>
      </c>
      <c r="BA44" s="49" t="n">
        <f aca="false">IF(U44&lt;=1,6,10)</f>
        <v>6</v>
      </c>
      <c r="BB44" s="49" t="n">
        <f aca="false">IF(Q44="ESTUDIO",2,IF((10-AT44)&gt;AT44,ROUNDDOWN(AT44/2,0),MIN(10-AT44,ROUNDDOWN(AT44/2,0))))</f>
        <v>0</v>
      </c>
      <c r="BC44" s="49" t="n">
        <f aca="false">IF((10-AT44-S44)&gt;AT44,ROUNDDOWN(AT44/2,0),MIN(10-AT44-S44,ROUNDDOWN(AT44/2,0)))</f>
        <v>0</v>
      </c>
      <c r="BD44" s="50" t="n">
        <f aca="false">IF(OR(Q44="ESTUDIO",AND(COUNTIF(Z44:AP44,"DOBLE")=1,COUNTIF(Z44:AP44,"Seleccione Tipo")=4)),2,IFERROR(ROUNDDOWN(MIN(BB44:BC44),0),0))</f>
        <v>0</v>
      </c>
      <c r="BE44" s="52" t="s">
        <v>67</v>
      </c>
      <c r="BF44" s="53" t="n">
        <f aca="false">IF(R44="POR HABITACIONES",SUM(BE44,AU44),IF(Q44="ESTUDIO",BD44,SUM(AT44,BE44)))</f>
        <v>0</v>
      </c>
      <c r="BG44" s="54" t="str">
        <f aca="false">IF(OR(COUNTIF(P44:BE44,"No cumple")&gt;0,BF44=0),"NO CLASIFICABLE",R44)</f>
        <v>NO CLASIFICABLE</v>
      </c>
      <c r="BH44" s="67" t="str">
        <f aca="false">IF(AND(OR(Q44&lt;&gt;"Seleccione Tipo",R44&lt;&gt;"Seleccione tipo alquiler"),BG44="Seleccione tipo alquiler"),"Es obligatorio para su clasificación rellenar TIPO y TIPO DE ALQUILER de la vivienda","")</f>
        <v/>
      </c>
    </row>
    <row r="45" customFormat="false" ht="23.3" hidden="false" customHeight="false" outlineLevel="0" collapsed="false">
      <c r="A45" s="56" t="s">
        <v>63</v>
      </c>
      <c r="B45" s="57" t="str">
        <f aca="false">VLOOKUP(A45,VIA_CODIGO,2,0)</f>
        <v>XX</v>
      </c>
      <c r="C45" s="40" t="n">
        <f aca="false">IFERROR(VLOOKUP('ENUMERACION DE ALOJAMIENTOS'!F45,Datos!$A$1:$B$47,2,0),"")</f>
        <v>0</v>
      </c>
      <c r="D45" s="58"/>
      <c r="E45" s="59" t="str">
        <f aca="false">IFERROR(VLOOKUP('ENUMERACION DE ALOJAMIENTOS'!G45,Datos!$D$2:$F$1070,3,0),"")</f>
        <v/>
      </c>
      <c r="F45" s="43" t="s">
        <v>64</v>
      </c>
      <c r="G45" s="43"/>
      <c r="H45" s="60"/>
      <c r="I45" s="61"/>
      <c r="J45" s="61"/>
      <c r="K45" s="61"/>
      <c r="L45" s="61"/>
      <c r="M45" s="62"/>
      <c r="N45" s="61"/>
      <c r="O45" s="61"/>
      <c r="P45" s="61"/>
      <c r="Q45" s="58" t="s">
        <v>65</v>
      </c>
      <c r="R45" s="63" t="s">
        <v>66</v>
      </c>
      <c r="S45" s="63"/>
      <c r="T45" s="48" t="str">
        <f aca="false">IF(R45="POR HABITACIONES",IF(S45="","NO CUMPLE",""),"")</f>
        <v/>
      </c>
      <c r="U45" s="61"/>
      <c r="V45" s="64" t="e">
        <f aca="false">VLOOKUP($V$10,Datos!$K$6:$M$11,MATCH('ENUMERACION DE ALOJAMIENTOS'!R45,Datos!$K$6:$M$6,0),0)</f>
        <v>#N/A</v>
      </c>
      <c r="W45" s="64" t="e">
        <f aca="false">IF(OR(U45=1,U45=""),V45,(SUM(COUNTIF(Z45:AP45,"INDIVIDUAL"),(COUNTIF(Z45:AP45,"DOBLE"))*2)))</f>
        <v>#N/A</v>
      </c>
      <c r="X45" s="64" t="n">
        <f aca="false">SUM(COUNTIF(Z45:AP45,"INDIVIDUAL"),(COUNTIF(Z45:AP45,"DOBLE"))*2)</f>
        <v>0</v>
      </c>
      <c r="Y45" s="64"/>
      <c r="Z45" s="61" t="s">
        <v>65</v>
      </c>
      <c r="AA45" s="64" t="e">
        <f aca="false">VLOOKUP(Z45,Datos!$K$6:$M$9,MATCH('ENUMERACION DE ALOJAMIENTOS'!$R45,Datos!$K$6:$M$6,0),0)</f>
        <v>#N/A</v>
      </c>
      <c r="AB45" s="64" t="e">
        <f aca="false">IF(AC45&gt;=AA45,"Cumple","No cumple")</f>
        <v>#N/A</v>
      </c>
      <c r="AC45" s="61"/>
      <c r="AD45" s="61" t="s">
        <v>65</v>
      </c>
      <c r="AE45" s="64" t="e">
        <f aca="false">VLOOKUP(AD45,Datos!$K$6:$M$9,MATCH('ENUMERACION DE ALOJAMIENTOS'!$R45,Datos!$K$6:$M$6,0),0)</f>
        <v>#N/A</v>
      </c>
      <c r="AF45" s="64" t="e">
        <f aca="false">IF(AG45&gt;=AE45,"Cumple","No cumple")</f>
        <v>#N/A</v>
      </c>
      <c r="AG45" s="61"/>
      <c r="AH45" s="61" t="s">
        <v>65</v>
      </c>
      <c r="AI45" s="64" t="e">
        <f aca="false">VLOOKUP(AH45,Datos!$K$6:$M$9,MATCH('ENUMERACION DE ALOJAMIENTOS'!$R45,Datos!$K$6:$M$6,0),0)</f>
        <v>#N/A</v>
      </c>
      <c r="AJ45" s="64" t="e">
        <f aca="false">IF(AK45&gt;=AI45,"Cumple","No cumple")</f>
        <v>#N/A</v>
      </c>
      <c r="AK45" s="61"/>
      <c r="AL45" s="61" t="s">
        <v>65</v>
      </c>
      <c r="AM45" s="64" t="e">
        <f aca="false">VLOOKUP(AL45,Datos!$K$6:$M$9,MATCH('ENUMERACION DE ALOJAMIENTOS'!$R45,Datos!$K$6:$M$6,0),0)</f>
        <v>#N/A</v>
      </c>
      <c r="AN45" s="64" t="e">
        <f aca="false">IF(AO45&gt;=AM45,"Cumple","No cumple")</f>
        <v>#N/A</v>
      </c>
      <c r="AO45" s="61"/>
      <c r="AP45" s="61" t="s">
        <v>65</v>
      </c>
      <c r="AQ45" s="64" t="e">
        <f aca="false">VLOOKUP(AP45,Datos!$K$6:$M$9,MATCH('ENUMERACION DE ALOJAMIENTOS'!$R45,Datos!$K$6:$M$6,0),0)</f>
        <v>#N/A</v>
      </c>
      <c r="AR45" s="64" t="e">
        <f aca="false">IF(AS45&gt;=AQ45,"Cumple","No cumple")</f>
        <v>#N/A</v>
      </c>
      <c r="AS45" s="61"/>
      <c r="AT45" s="65" t="n">
        <f aca="false">IFERROR(IF(Q45="ESTUDIO",BE45,IF(OR(U45=1,U45=""),MIN(X45,V45),W45)),0)</f>
        <v>0</v>
      </c>
      <c r="AU45" s="50" t="str">
        <f aca="false">IF(R45="POR HABITACIONES",AT45-S45,"")</f>
        <v/>
      </c>
      <c r="AV45" s="66" t="n">
        <v>0</v>
      </c>
      <c r="AW45" s="64" t="e">
        <f aca="false">IF(((VLOOKUP($AW$11,Datos!$K$6:$M$9,MATCH('ENUMERACION DE ALOJAMIENTOS'!$R45,Datos!$K$6:$M$6,0),0))*AT45)&lt;10,10,((VLOOKUP($AW$11,Datos!$K$6:$M$9,MATCH('ENUMERACION DE ALOJAMIENTOS'!$R45,Datos!$K$6:$M$6,0),0))*AT45))</f>
        <v>#N/A</v>
      </c>
      <c r="AX45" s="64" t="e">
        <f aca="false">VLOOKUP($AX$11,Datos!$K$6:$P$10,MATCH('ENUMERACION DE ALOJAMIENTOS'!$R45,Datos!$K$6:$P$6,0),0)</f>
        <v>#N/A</v>
      </c>
      <c r="AY45" s="64" t="str">
        <f aca="false">IF($Q45&lt;&gt;"VIVIENDA","",IF(AV45&lt;AW45,"No cumple",""))</f>
        <v/>
      </c>
      <c r="AZ45" s="64" t="str">
        <f aca="false">IF($Q45&lt;&gt;"ESTUDIO","",IF(AV45&lt;AX45,"No cumple",""))</f>
        <v/>
      </c>
      <c r="BA45" s="49" t="n">
        <f aca="false">IF(U45&lt;=1,6,10)</f>
        <v>6</v>
      </c>
      <c r="BB45" s="49" t="n">
        <f aca="false">IF(Q45="ESTUDIO",2,IF((10-AT45)&gt;AT45,ROUNDDOWN(AT45/2,0),MIN(10-AT45,ROUNDDOWN(AT45/2,0))))</f>
        <v>0</v>
      </c>
      <c r="BC45" s="49" t="n">
        <f aca="false">IF((10-AT45-S45)&gt;AT45,ROUNDDOWN(AT45/2,0),MIN(10-AT45-S45,ROUNDDOWN(AT45/2,0)))</f>
        <v>0</v>
      </c>
      <c r="BD45" s="50" t="n">
        <f aca="false">IF(OR(Q45="ESTUDIO",AND(COUNTIF(Z45:AP45,"DOBLE")=1,COUNTIF(Z45:AP45,"Seleccione Tipo")=4)),2,IFERROR(ROUNDDOWN(MIN(BB45:BC45),0),0))</f>
        <v>0</v>
      </c>
      <c r="BE45" s="52" t="s">
        <v>67</v>
      </c>
      <c r="BF45" s="53" t="n">
        <f aca="false">IF(R45="POR HABITACIONES",SUM(BE45,AU45),IF(Q45="ESTUDIO",BD45,SUM(AT45,BE45)))</f>
        <v>0</v>
      </c>
      <c r="BG45" s="54" t="str">
        <f aca="false">IF(OR(COUNTIF(P45:BE45,"No cumple")&gt;0,BF45=0),"NO CLASIFICABLE",R45)</f>
        <v>NO CLASIFICABLE</v>
      </c>
      <c r="BH45" s="67" t="str">
        <f aca="false">IF(AND(OR(Q45&lt;&gt;"Seleccione Tipo",R45&lt;&gt;"Seleccione tipo alquiler"),BG45="Seleccione tipo alquiler"),"Es obligatorio para su clasificación rellenar TIPO y TIPO DE ALQUILER de la vivienda","")</f>
        <v/>
      </c>
    </row>
    <row r="46" customFormat="false" ht="23.3" hidden="false" customHeight="false" outlineLevel="0" collapsed="false">
      <c r="A46" s="56" t="s">
        <v>63</v>
      </c>
      <c r="B46" s="57" t="str">
        <f aca="false">VLOOKUP(A46,VIA_CODIGO,2,0)</f>
        <v>XX</v>
      </c>
      <c r="C46" s="40" t="n">
        <f aca="false">IFERROR(VLOOKUP('ENUMERACION DE ALOJAMIENTOS'!F46,Datos!$A$1:$B$47,2,0),"")</f>
        <v>0</v>
      </c>
      <c r="D46" s="58"/>
      <c r="E46" s="59" t="str">
        <f aca="false">IFERROR(VLOOKUP('ENUMERACION DE ALOJAMIENTOS'!G46,Datos!$D$2:$F$1070,3,0),"")</f>
        <v/>
      </c>
      <c r="F46" s="43" t="s">
        <v>64</v>
      </c>
      <c r="G46" s="43"/>
      <c r="H46" s="60"/>
      <c r="I46" s="61"/>
      <c r="J46" s="61"/>
      <c r="K46" s="61"/>
      <c r="L46" s="61"/>
      <c r="M46" s="62"/>
      <c r="N46" s="61"/>
      <c r="O46" s="61"/>
      <c r="P46" s="61"/>
      <c r="Q46" s="58" t="s">
        <v>65</v>
      </c>
      <c r="R46" s="63" t="s">
        <v>66</v>
      </c>
      <c r="S46" s="63"/>
      <c r="T46" s="48" t="str">
        <f aca="false">IF(R46="POR HABITACIONES",IF(S46="","NO CUMPLE",""),"")</f>
        <v/>
      </c>
      <c r="U46" s="61"/>
      <c r="V46" s="64" t="e">
        <f aca="false">VLOOKUP($V$10,Datos!$K$6:$M$11,MATCH('ENUMERACION DE ALOJAMIENTOS'!R46,Datos!$K$6:$M$6,0),0)</f>
        <v>#N/A</v>
      </c>
      <c r="W46" s="64" t="e">
        <f aca="false">IF(OR(U46=1,U46=""),V46,(SUM(COUNTIF(Z46:AP46,"INDIVIDUAL"),(COUNTIF(Z46:AP46,"DOBLE"))*2)))</f>
        <v>#N/A</v>
      </c>
      <c r="X46" s="64" t="n">
        <f aca="false">SUM(COUNTIF(Z46:AP46,"INDIVIDUAL"),(COUNTIF(Z46:AP46,"DOBLE"))*2)</f>
        <v>0</v>
      </c>
      <c r="Y46" s="64"/>
      <c r="Z46" s="61" t="s">
        <v>65</v>
      </c>
      <c r="AA46" s="64" t="e">
        <f aca="false">VLOOKUP(Z46,Datos!$K$6:$M$9,MATCH('ENUMERACION DE ALOJAMIENTOS'!$R46,Datos!$K$6:$M$6,0),0)</f>
        <v>#N/A</v>
      </c>
      <c r="AB46" s="64" t="e">
        <f aca="false">IF(AC46&gt;=AA46,"Cumple","No cumple")</f>
        <v>#N/A</v>
      </c>
      <c r="AC46" s="61"/>
      <c r="AD46" s="61" t="s">
        <v>65</v>
      </c>
      <c r="AE46" s="64" t="e">
        <f aca="false">VLOOKUP(AD46,Datos!$K$6:$M$9,MATCH('ENUMERACION DE ALOJAMIENTOS'!$R46,Datos!$K$6:$M$6,0),0)</f>
        <v>#N/A</v>
      </c>
      <c r="AF46" s="64" t="e">
        <f aca="false">IF(AG46&gt;=AE46,"Cumple","No cumple")</f>
        <v>#N/A</v>
      </c>
      <c r="AG46" s="61"/>
      <c r="AH46" s="61" t="s">
        <v>65</v>
      </c>
      <c r="AI46" s="64" t="e">
        <f aca="false">VLOOKUP(AH46,Datos!$K$6:$M$9,MATCH('ENUMERACION DE ALOJAMIENTOS'!$R46,Datos!$K$6:$M$6,0),0)</f>
        <v>#N/A</v>
      </c>
      <c r="AJ46" s="64" t="e">
        <f aca="false">IF(AK46&gt;=AI46,"Cumple","No cumple")</f>
        <v>#N/A</v>
      </c>
      <c r="AK46" s="61"/>
      <c r="AL46" s="61" t="s">
        <v>65</v>
      </c>
      <c r="AM46" s="64" t="e">
        <f aca="false">VLOOKUP(AL46,Datos!$K$6:$M$9,MATCH('ENUMERACION DE ALOJAMIENTOS'!$R46,Datos!$K$6:$M$6,0),0)</f>
        <v>#N/A</v>
      </c>
      <c r="AN46" s="64" t="e">
        <f aca="false">IF(AO46&gt;=AM46,"Cumple","No cumple")</f>
        <v>#N/A</v>
      </c>
      <c r="AO46" s="61"/>
      <c r="AP46" s="61" t="s">
        <v>65</v>
      </c>
      <c r="AQ46" s="64" t="e">
        <f aca="false">VLOOKUP(AP46,Datos!$K$6:$M$9,MATCH('ENUMERACION DE ALOJAMIENTOS'!$R46,Datos!$K$6:$M$6,0),0)</f>
        <v>#N/A</v>
      </c>
      <c r="AR46" s="64" t="e">
        <f aca="false">IF(AS46&gt;=AQ46,"Cumple","No cumple")</f>
        <v>#N/A</v>
      </c>
      <c r="AS46" s="61"/>
      <c r="AT46" s="65" t="n">
        <f aca="false">IFERROR(IF(Q46="ESTUDIO",BE46,IF(OR(U46=1,U46=""),MIN(X46,V46),W46)),0)</f>
        <v>0</v>
      </c>
      <c r="AU46" s="50" t="str">
        <f aca="false">IF(R46="POR HABITACIONES",AT46-S46,"")</f>
        <v/>
      </c>
      <c r="AV46" s="66" t="n">
        <v>0</v>
      </c>
      <c r="AW46" s="64" t="e">
        <f aca="false">IF(((VLOOKUP($AW$11,Datos!$K$6:$M$9,MATCH('ENUMERACION DE ALOJAMIENTOS'!$R46,Datos!$K$6:$M$6,0),0))*AT46)&lt;10,10,((VLOOKUP($AW$11,Datos!$K$6:$M$9,MATCH('ENUMERACION DE ALOJAMIENTOS'!$R46,Datos!$K$6:$M$6,0),0))*AT46))</f>
        <v>#N/A</v>
      </c>
      <c r="AX46" s="64" t="e">
        <f aca="false">VLOOKUP($AX$11,Datos!$K$6:$P$10,MATCH('ENUMERACION DE ALOJAMIENTOS'!$R46,Datos!$K$6:$P$6,0),0)</f>
        <v>#N/A</v>
      </c>
      <c r="AY46" s="64" t="str">
        <f aca="false">IF($Q46&lt;&gt;"VIVIENDA","",IF(AV46&lt;AW46,"No cumple",""))</f>
        <v/>
      </c>
      <c r="AZ46" s="64" t="str">
        <f aca="false">IF($Q46&lt;&gt;"ESTUDIO","",IF(AV46&lt;AX46,"No cumple",""))</f>
        <v/>
      </c>
      <c r="BA46" s="49" t="n">
        <f aca="false">IF(U46&lt;=1,6,10)</f>
        <v>6</v>
      </c>
      <c r="BB46" s="49" t="n">
        <f aca="false">IF(Q46="ESTUDIO",2,IF((10-AT46)&gt;AT46,ROUNDDOWN(AT46/2,0),MIN(10-AT46,ROUNDDOWN(AT46/2,0))))</f>
        <v>0</v>
      </c>
      <c r="BC46" s="49" t="n">
        <f aca="false">IF((10-AT46-S46)&gt;AT46,ROUNDDOWN(AT46/2,0),MIN(10-AT46-S46,ROUNDDOWN(AT46/2,0)))</f>
        <v>0</v>
      </c>
      <c r="BD46" s="50" t="n">
        <f aca="false">IF(OR(Q46="ESTUDIO",AND(COUNTIF(Z46:AP46,"DOBLE")=1,COUNTIF(Z46:AP46,"Seleccione Tipo")=4)),2,IFERROR(ROUNDDOWN(MIN(BB46:BC46),0),0))</f>
        <v>0</v>
      </c>
      <c r="BE46" s="52" t="s">
        <v>67</v>
      </c>
      <c r="BF46" s="53" t="n">
        <f aca="false">IF(R46="POR HABITACIONES",SUM(BE46,AU46),IF(Q46="ESTUDIO",BD46,SUM(AT46,BE46)))</f>
        <v>0</v>
      </c>
      <c r="BG46" s="54" t="str">
        <f aca="false">IF(OR(COUNTIF(P46:BE46,"No cumple")&gt;0,BF46=0),"NO CLASIFICABLE",R46)</f>
        <v>NO CLASIFICABLE</v>
      </c>
      <c r="BH46" s="67" t="str">
        <f aca="false">IF(AND(OR(Q46&lt;&gt;"Seleccione Tipo",R46&lt;&gt;"Seleccione tipo alquiler"),BG46="Seleccione tipo alquiler"),"Es obligatorio para su clasificación rellenar TIPO y TIPO DE ALQUILER de la vivienda","")</f>
        <v/>
      </c>
    </row>
    <row r="47" customFormat="false" ht="23.3" hidden="false" customHeight="false" outlineLevel="0" collapsed="false">
      <c r="A47" s="56" t="s">
        <v>63</v>
      </c>
      <c r="B47" s="57" t="str">
        <f aca="false">VLOOKUP(A47,VIA_CODIGO,2,0)</f>
        <v>XX</v>
      </c>
      <c r="C47" s="40" t="n">
        <f aca="false">IFERROR(VLOOKUP('ENUMERACION DE ALOJAMIENTOS'!F47,Datos!$A$1:$B$47,2,0),"")</f>
        <v>0</v>
      </c>
      <c r="D47" s="58"/>
      <c r="E47" s="59" t="str">
        <f aca="false">IFERROR(VLOOKUP('ENUMERACION DE ALOJAMIENTOS'!G47,Datos!$D$2:$F$1070,3,0),"")</f>
        <v/>
      </c>
      <c r="F47" s="43" t="s">
        <v>64</v>
      </c>
      <c r="G47" s="43"/>
      <c r="H47" s="60"/>
      <c r="I47" s="61"/>
      <c r="J47" s="61"/>
      <c r="K47" s="61"/>
      <c r="L47" s="61"/>
      <c r="M47" s="62"/>
      <c r="N47" s="61"/>
      <c r="O47" s="61"/>
      <c r="P47" s="61"/>
      <c r="Q47" s="58" t="s">
        <v>65</v>
      </c>
      <c r="R47" s="63" t="s">
        <v>66</v>
      </c>
      <c r="S47" s="63"/>
      <c r="T47" s="48" t="str">
        <f aca="false">IF(R47="POR HABITACIONES",IF(S47="","NO CUMPLE",""),"")</f>
        <v/>
      </c>
      <c r="U47" s="61"/>
      <c r="V47" s="64" t="e">
        <f aca="false">VLOOKUP($V$10,Datos!$K$6:$M$11,MATCH('ENUMERACION DE ALOJAMIENTOS'!R47,Datos!$K$6:$M$6,0),0)</f>
        <v>#N/A</v>
      </c>
      <c r="W47" s="64" t="e">
        <f aca="false">IF(OR(U47=1,U47=""),V47,(SUM(COUNTIF(Z47:AP47,"INDIVIDUAL"),(COUNTIF(Z47:AP47,"DOBLE"))*2)))</f>
        <v>#N/A</v>
      </c>
      <c r="X47" s="64" t="n">
        <f aca="false">SUM(COUNTIF(Z47:AP47,"INDIVIDUAL"),(COUNTIF(Z47:AP47,"DOBLE"))*2)</f>
        <v>0</v>
      </c>
      <c r="Y47" s="64"/>
      <c r="Z47" s="61" t="s">
        <v>65</v>
      </c>
      <c r="AA47" s="64" t="e">
        <f aca="false">VLOOKUP(Z47,Datos!$K$6:$M$9,MATCH('ENUMERACION DE ALOJAMIENTOS'!$R47,Datos!$K$6:$M$6,0),0)</f>
        <v>#N/A</v>
      </c>
      <c r="AB47" s="64" t="e">
        <f aca="false">IF(AC47&gt;=AA47,"Cumple","No cumple")</f>
        <v>#N/A</v>
      </c>
      <c r="AC47" s="61"/>
      <c r="AD47" s="61" t="s">
        <v>65</v>
      </c>
      <c r="AE47" s="64" t="e">
        <f aca="false">VLOOKUP(AD47,Datos!$K$6:$M$9,MATCH('ENUMERACION DE ALOJAMIENTOS'!$R47,Datos!$K$6:$M$6,0),0)</f>
        <v>#N/A</v>
      </c>
      <c r="AF47" s="64" t="e">
        <f aca="false">IF(AG47&gt;=AE47,"Cumple","No cumple")</f>
        <v>#N/A</v>
      </c>
      <c r="AG47" s="61"/>
      <c r="AH47" s="61" t="s">
        <v>65</v>
      </c>
      <c r="AI47" s="64" t="e">
        <f aca="false">VLOOKUP(AH47,Datos!$K$6:$M$9,MATCH('ENUMERACION DE ALOJAMIENTOS'!$R47,Datos!$K$6:$M$6,0),0)</f>
        <v>#N/A</v>
      </c>
      <c r="AJ47" s="64" t="e">
        <f aca="false">IF(AK47&gt;=AI47,"Cumple","No cumple")</f>
        <v>#N/A</v>
      </c>
      <c r="AK47" s="61"/>
      <c r="AL47" s="61" t="s">
        <v>65</v>
      </c>
      <c r="AM47" s="64" t="e">
        <f aca="false">VLOOKUP(AL47,Datos!$K$6:$M$9,MATCH('ENUMERACION DE ALOJAMIENTOS'!$R47,Datos!$K$6:$M$6,0),0)</f>
        <v>#N/A</v>
      </c>
      <c r="AN47" s="64" t="e">
        <f aca="false">IF(AO47&gt;=AM47,"Cumple","No cumple")</f>
        <v>#N/A</v>
      </c>
      <c r="AO47" s="61"/>
      <c r="AP47" s="61" t="s">
        <v>65</v>
      </c>
      <c r="AQ47" s="64" t="e">
        <f aca="false">VLOOKUP(AP47,Datos!$K$6:$M$9,MATCH('ENUMERACION DE ALOJAMIENTOS'!$R47,Datos!$K$6:$M$6,0),0)</f>
        <v>#N/A</v>
      </c>
      <c r="AR47" s="64" t="e">
        <f aca="false">IF(AS47&gt;=AQ47,"Cumple","No cumple")</f>
        <v>#N/A</v>
      </c>
      <c r="AS47" s="61"/>
      <c r="AT47" s="65" t="n">
        <f aca="false">IFERROR(IF(Q47="ESTUDIO",BE47,IF(OR(U47=1,U47=""),MIN(X47,V47),W47)),0)</f>
        <v>0</v>
      </c>
      <c r="AU47" s="50" t="str">
        <f aca="false">IF(R47="POR HABITACIONES",AT47-S47,"")</f>
        <v/>
      </c>
      <c r="AV47" s="66" t="n">
        <v>0</v>
      </c>
      <c r="AW47" s="64" t="e">
        <f aca="false">IF(((VLOOKUP($AW$11,Datos!$K$6:$M$9,MATCH('ENUMERACION DE ALOJAMIENTOS'!$R47,Datos!$K$6:$M$6,0),0))*AT47)&lt;10,10,((VLOOKUP($AW$11,Datos!$K$6:$M$9,MATCH('ENUMERACION DE ALOJAMIENTOS'!$R47,Datos!$K$6:$M$6,0),0))*AT47))</f>
        <v>#N/A</v>
      </c>
      <c r="AX47" s="64" t="e">
        <f aca="false">VLOOKUP($AX$11,Datos!$K$6:$P$10,MATCH('ENUMERACION DE ALOJAMIENTOS'!$R47,Datos!$K$6:$P$6,0),0)</f>
        <v>#N/A</v>
      </c>
      <c r="AY47" s="64" t="str">
        <f aca="false">IF($Q47&lt;&gt;"VIVIENDA","",IF(AV47&lt;AW47,"No cumple",""))</f>
        <v/>
      </c>
      <c r="AZ47" s="64" t="str">
        <f aca="false">IF($Q47&lt;&gt;"ESTUDIO","",IF(AV47&lt;AX47,"No cumple",""))</f>
        <v/>
      </c>
      <c r="BA47" s="49" t="n">
        <f aca="false">IF(U47&lt;=1,6,10)</f>
        <v>6</v>
      </c>
      <c r="BB47" s="49" t="n">
        <f aca="false">IF(Q47="ESTUDIO",2,IF((10-AT47)&gt;AT47,ROUNDDOWN(AT47/2,0),MIN(10-AT47,ROUNDDOWN(AT47/2,0))))</f>
        <v>0</v>
      </c>
      <c r="BC47" s="49" t="n">
        <f aca="false">IF((10-AT47-S47)&gt;AT47,ROUNDDOWN(AT47/2,0),MIN(10-AT47-S47,ROUNDDOWN(AT47/2,0)))</f>
        <v>0</v>
      </c>
      <c r="BD47" s="50" t="n">
        <f aca="false">IF(OR(Q47="ESTUDIO",AND(COUNTIF(Z47:AP47,"DOBLE")=1,COUNTIF(Z47:AP47,"Seleccione Tipo")=4)),2,IFERROR(ROUNDDOWN(MIN(BB47:BC47),0),0))</f>
        <v>0</v>
      </c>
      <c r="BE47" s="52" t="s">
        <v>67</v>
      </c>
      <c r="BF47" s="53" t="n">
        <f aca="false">IF(R47="POR HABITACIONES",SUM(BE47,AU47),IF(Q47="ESTUDIO",BD47,SUM(AT47,BE47)))</f>
        <v>0</v>
      </c>
      <c r="BG47" s="54" t="str">
        <f aca="false">IF(OR(COUNTIF(P47:BE47,"No cumple")&gt;0,BF47=0),"NO CLASIFICABLE",R47)</f>
        <v>NO CLASIFICABLE</v>
      </c>
      <c r="BH47" s="67" t="str">
        <f aca="false">IF(AND(OR(Q47&lt;&gt;"Seleccione Tipo",R47&lt;&gt;"Seleccione tipo alquiler"),BG47="Seleccione tipo alquiler"),"Es obligatorio para su clasificación rellenar TIPO y TIPO DE ALQUILER de la vivienda","")</f>
        <v/>
      </c>
    </row>
    <row r="48" customFormat="false" ht="23.3" hidden="false" customHeight="false" outlineLevel="0" collapsed="false">
      <c r="A48" s="56" t="s">
        <v>63</v>
      </c>
      <c r="B48" s="57" t="str">
        <f aca="false">VLOOKUP(A48,VIA_CODIGO,2,0)</f>
        <v>XX</v>
      </c>
      <c r="C48" s="40" t="n">
        <f aca="false">IFERROR(VLOOKUP('ENUMERACION DE ALOJAMIENTOS'!F48,Datos!$A$1:$B$47,2,0),"")</f>
        <v>0</v>
      </c>
      <c r="D48" s="58"/>
      <c r="E48" s="59" t="str">
        <f aca="false">IFERROR(VLOOKUP('ENUMERACION DE ALOJAMIENTOS'!G48,Datos!$D$2:$F$1070,3,0),"")</f>
        <v/>
      </c>
      <c r="F48" s="43" t="s">
        <v>64</v>
      </c>
      <c r="G48" s="43"/>
      <c r="H48" s="60"/>
      <c r="I48" s="61"/>
      <c r="J48" s="61"/>
      <c r="K48" s="61"/>
      <c r="L48" s="61"/>
      <c r="M48" s="62"/>
      <c r="N48" s="61"/>
      <c r="O48" s="61"/>
      <c r="P48" s="61"/>
      <c r="Q48" s="58" t="s">
        <v>65</v>
      </c>
      <c r="R48" s="63" t="s">
        <v>66</v>
      </c>
      <c r="S48" s="63"/>
      <c r="T48" s="48" t="str">
        <f aca="false">IF(R48="POR HABITACIONES",IF(S48="","NO CUMPLE",""),"")</f>
        <v/>
      </c>
      <c r="U48" s="61"/>
      <c r="V48" s="64" t="e">
        <f aca="false">VLOOKUP($V$10,Datos!$K$6:$M$11,MATCH('ENUMERACION DE ALOJAMIENTOS'!R48,Datos!$K$6:$M$6,0),0)</f>
        <v>#N/A</v>
      </c>
      <c r="W48" s="64" t="e">
        <f aca="false">IF(OR(U48=1,U48=""),V48,(SUM(COUNTIF(Z48:AP48,"INDIVIDUAL"),(COUNTIF(Z48:AP48,"DOBLE"))*2)))</f>
        <v>#N/A</v>
      </c>
      <c r="X48" s="64" t="n">
        <f aca="false">SUM(COUNTIF(Z48:AP48,"INDIVIDUAL"),(COUNTIF(Z48:AP48,"DOBLE"))*2)</f>
        <v>0</v>
      </c>
      <c r="Y48" s="64"/>
      <c r="Z48" s="61" t="s">
        <v>65</v>
      </c>
      <c r="AA48" s="64" t="e">
        <f aca="false">VLOOKUP(Z48,Datos!$K$6:$M$9,MATCH('ENUMERACION DE ALOJAMIENTOS'!$R48,Datos!$K$6:$M$6,0),0)</f>
        <v>#N/A</v>
      </c>
      <c r="AB48" s="64" t="e">
        <f aca="false">IF(AC48&gt;=AA48,"Cumple","No cumple")</f>
        <v>#N/A</v>
      </c>
      <c r="AC48" s="61"/>
      <c r="AD48" s="61" t="s">
        <v>65</v>
      </c>
      <c r="AE48" s="64" t="e">
        <f aca="false">VLOOKUP(AD48,Datos!$K$6:$M$9,MATCH('ENUMERACION DE ALOJAMIENTOS'!$R48,Datos!$K$6:$M$6,0),0)</f>
        <v>#N/A</v>
      </c>
      <c r="AF48" s="64" t="e">
        <f aca="false">IF(AG48&gt;=AE48,"Cumple","No cumple")</f>
        <v>#N/A</v>
      </c>
      <c r="AG48" s="61"/>
      <c r="AH48" s="61" t="s">
        <v>65</v>
      </c>
      <c r="AI48" s="64" t="e">
        <f aca="false">VLOOKUP(AH48,Datos!$K$6:$M$9,MATCH('ENUMERACION DE ALOJAMIENTOS'!$R48,Datos!$K$6:$M$6,0),0)</f>
        <v>#N/A</v>
      </c>
      <c r="AJ48" s="64" t="e">
        <f aca="false">IF(AK48&gt;=AI48,"Cumple","No cumple")</f>
        <v>#N/A</v>
      </c>
      <c r="AK48" s="61"/>
      <c r="AL48" s="61" t="s">
        <v>65</v>
      </c>
      <c r="AM48" s="64" t="e">
        <f aca="false">VLOOKUP(AL48,Datos!$K$6:$M$9,MATCH('ENUMERACION DE ALOJAMIENTOS'!$R48,Datos!$K$6:$M$6,0),0)</f>
        <v>#N/A</v>
      </c>
      <c r="AN48" s="64" t="e">
        <f aca="false">IF(AO48&gt;=AM48,"Cumple","No cumple")</f>
        <v>#N/A</v>
      </c>
      <c r="AO48" s="61"/>
      <c r="AP48" s="61" t="s">
        <v>65</v>
      </c>
      <c r="AQ48" s="64" t="e">
        <f aca="false">VLOOKUP(AP48,Datos!$K$6:$M$9,MATCH('ENUMERACION DE ALOJAMIENTOS'!$R48,Datos!$K$6:$M$6,0),0)</f>
        <v>#N/A</v>
      </c>
      <c r="AR48" s="64" t="e">
        <f aca="false">IF(AS48&gt;=AQ48,"Cumple","No cumple")</f>
        <v>#N/A</v>
      </c>
      <c r="AS48" s="61"/>
      <c r="AT48" s="65" t="n">
        <f aca="false">IFERROR(IF(Q48="ESTUDIO",BE48,IF(OR(U48=1,U48=""),MIN(X48,V48),W48)),0)</f>
        <v>0</v>
      </c>
      <c r="AU48" s="50" t="str">
        <f aca="false">IF(R48="POR HABITACIONES",AT48-S48,"")</f>
        <v/>
      </c>
      <c r="AV48" s="66" t="n">
        <v>0</v>
      </c>
      <c r="AW48" s="64" t="e">
        <f aca="false">IF(((VLOOKUP($AW$11,Datos!$K$6:$M$9,MATCH('ENUMERACION DE ALOJAMIENTOS'!$R48,Datos!$K$6:$M$6,0),0))*AT48)&lt;10,10,((VLOOKUP($AW$11,Datos!$K$6:$M$9,MATCH('ENUMERACION DE ALOJAMIENTOS'!$R48,Datos!$K$6:$M$6,0),0))*AT48))</f>
        <v>#N/A</v>
      </c>
      <c r="AX48" s="64" t="e">
        <f aca="false">VLOOKUP($AX$11,Datos!$K$6:$P$10,MATCH('ENUMERACION DE ALOJAMIENTOS'!$R48,Datos!$K$6:$P$6,0),0)</f>
        <v>#N/A</v>
      </c>
      <c r="AY48" s="64" t="str">
        <f aca="false">IF($Q48&lt;&gt;"VIVIENDA","",IF(AV48&lt;AW48,"No cumple",""))</f>
        <v/>
      </c>
      <c r="AZ48" s="64" t="str">
        <f aca="false">IF($Q48&lt;&gt;"ESTUDIO","",IF(AV48&lt;AX48,"No cumple",""))</f>
        <v/>
      </c>
      <c r="BA48" s="49" t="n">
        <f aca="false">IF(U48&lt;=1,6,10)</f>
        <v>6</v>
      </c>
      <c r="BB48" s="49" t="n">
        <f aca="false">IF(Q48="ESTUDIO",2,IF((10-AT48)&gt;AT48,ROUNDDOWN(AT48/2,0),MIN(10-AT48,ROUNDDOWN(AT48/2,0))))</f>
        <v>0</v>
      </c>
      <c r="BC48" s="49" t="n">
        <f aca="false">IF((10-AT48-S48)&gt;AT48,ROUNDDOWN(AT48/2,0),MIN(10-AT48-S48,ROUNDDOWN(AT48/2,0)))</f>
        <v>0</v>
      </c>
      <c r="BD48" s="50" t="n">
        <f aca="false">IF(OR(Q48="ESTUDIO",AND(COUNTIF(Z48:AP48,"DOBLE")=1,COUNTIF(Z48:AP48,"Seleccione Tipo")=4)),2,IFERROR(ROUNDDOWN(MIN(BB48:BC48),0),0))</f>
        <v>0</v>
      </c>
      <c r="BE48" s="52" t="s">
        <v>67</v>
      </c>
      <c r="BF48" s="53" t="n">
        <f aca="false">IF(R48="POR HABITACIONES",SUM(BE48,AU48),IF(Q48="ESTUDIO",BD48,SUM(AT48,BE48)))</f>
        <v>0</v>
      </c>
      <c r="BG48" s="54" t="str">
        <f aca="false">IF(OR(COUNTIF(P48:BE48,"No cumple")&gt;0,BF48=0),"NO CLASIFICABLE",R48)</f>
        <v>NO CLASIFICABLE</v>
      </c>
      <c r="BH48" s="67" t="str">
        <f aca="false">IF(AND(OR(Q48&lt;&gt;"Seleccione Tipo",R48&lt;&gt;"Seleccione tipo alquiler"),BG48="Seleccione tipo alquiler"),"Es obligatorio para su clasificación rellenar TIPO y TIPO DE ALQUILER de la vivienda","")</f>
        <v/>
      </c>
    </row>
    <row r="49" customFormat="false" ht="23.3" hidden="false" customHeight="false" outlineLevel="0" collapsed="false">
      <c r="A49" s="56" t="s">
        <v>63</v>
      </c>
      <c r="B49" s="57" t="str">
        <f aca="false">VLOOKUP(A49,VIA_CODIGO,2,0)</f>
        <v>XX</v>
      </c>
      <c r="C49" s="40" t="n">
        <f aca="false">IFERROR(VLOOKUP('ENUMERACION DE ALOJAMIENTOS'!F49,Datos!$A$1:$B$47,2,0),"")</f>
        <v>0</v>
      </c>
      <c r="D49" s="58"/>
      <c r="E49" s="59" t="str">
        <f aca="false">IFERROR(VLOOKUP('ENUMERACION DE ALOJAMIENTOS'!G49,Datos!$D$2:$F$1070,3,0),"")</f>
        <v/>
      </c>
      <c r="F49" s="43" t="s">
        <v>64</v>
      </c>
      <c r="G49" s="43"/>
      <c r="H49" s="60"/>
      <c r="I49" s="61"/>
      <c r="J49" s="61"/>
      <c r="K49" s="61"/>
      <c r="L49" s="61"/>
      <c r="M49" s="62"/>
      <c r="N49" s="61"/>
      <c r="O49" s="61"/>
      <c r="P49" s="61"/>
      <c r="Q49" s="58" t="s">
        <v>65</v>
      </c>
      <c r="R49" s="63" t="s">
        <v>66</v>
      </c>
      <c r="S49" s="63"/>
      <c r="T49" s="48" t="str">
        <f aca="false">IF(R49="POR HABITACIONES",IF(S49="","NO CUMPLE",""),"")</f>
        <v/>
      </c>
      <c r="U49" s="61"/>
      <c r="V49" s="64" t="e">
        <f aca="false">VLOOKUP($V$10,Datos!$K$6:$M$11,MATCH('ENUMERACION DE ALOJAMIENTOS'!R49,Datos!$K$6:$M$6,0),0)</f>
        <v>#N/A</v>
      </c>
      <c r="W49" s="64" t="e">
        <f aca="false">IF(OR(U49=1,U49=""),V49,(SUM(COUNTIF(Z49:AP49,"INDIVIDUAL"),(COUNTIF(Z49:AP49,"DOBLE"))*2)))</f>
        <v>#N/A</v>
      </c>
      <c r="X49" s="64" t="n">
        <f aca="false">SUM(COUNTIF(Z49:AP49,"INDIVIDUAL"),(COUNTIF(Z49:AP49,"DOBLE"))*2)</f>
        <v>0</v>
      </c>
      <c r="Y49" s="64"/>
      <c r="Z49" s="61" t="s">
        <v>65</v>
      </c>
      <c r="AA49" s="64" t="e">
        <f aca="false">VLOOKUP(Z49,Datos!$K$6:$M$9,MATCH('ENUMERACION DE ALOJAMIENTOS'!$R49,Datos!$K$6:$M$6,0),0)</f>
        <v>#N/A</v>
      </c>
      <c r="AB49" s="64" t="e">
        <f aca="false">IF(AC49&gt;=AA49,"Cumple","No cumple")</f>
        <v>#N/A</v>
      </c>
      <c r="AC49" s="61"/>
      <c r="AD49" s="61" t="s">
        <v>65</v>
      </c>
      <c r="AE49" s="64" t="e">
        <f aca="false">VLOOKUP(AD49,Datos!$K$6:$M$9,MATCH('ENUMERACION DE ALOJAMIENTOS'!$R49,Datos!$K$6:$M$6,0),0)</f>
        <v>#N/A</v>
      </c>
      <c r="AF49" s="64" t="e">
        <f aca="false">IF(AG49&gt;=AE49,"Cumple","No cumple")</f>
        <v>#N/A</v>
      </c>
      <c r="AG49" s="61"/>
      <c r="AH49" s="61" t="s">
        <v>65</v>
      </c>
      <c r="AI49" s="64" t="e">
        <f aca="false">VLOOKUP(AH49,Datos!$K$6:$M$9,MATCH('ENUMERACION DE ALOJAMIENTOS'!$R49,Datos!$K$6:$M$6,0),0)</f>
        <v>#N/A</v>
      </c>
      <c r="AJ49" s="64" t="e">
        <f aca="false">IF(AK49&gt;=AI49,"Cumple","No cumple")</f>
        <v>#N/A</v>
      </c>
      <c r="AK49" s="61"/>
      <c r="AL49" s="61" t="s">
        <v>65</v>
      </c>
      <c r="AM49" s="64" t="e">
        <f aca="false">VLOOKUP(AL49,Datos!$K$6:$M$9,MATCH('ENUMERACION DE ALOJAMIENTOS'!$R49,Datos!$K$6:$M$6,0),0)</f>
        <v>#N/A</v>
      </c>
      <c r="AN49" s="64" t="e">
        <f aca="false">IF(AO49&gt;=AM49,"Cumple","No cumple")</f>
        <v>#N/A</v>
      </c>
      <c r="AO49" s="61"/>
      <c r="AP49" s="61" t="s">
        <v>65</v>
      </c>
      <c r="AQ49" s="64" t="e">
        <f aca="false">VLOOKUP(AP49,Datos!$K$6:$M$9,MATCH('ENUMERACION DE ALOJAMIENTOS'!$R49,Datos!$K$6:$M$6,0),0)</f>
        <v>#N/A</v>
      </c>
      <c r="AR49" s="64" t="e">
        <f aca="false">IF(AS49&gt;=AQ49,"Cumple","No cumple")</f>
        <v>#N/A</v>
      </c>
      <c r="AS49" s="61"/>
      <c r="AT49" s="65" t="n">
        <f aca="false">IFERROR(IF(Q49="ESTUDIO",BE49,IF(OR(U49=1,U49=""),MIN(X49,V49),W49)),0)</f>
        <v>0</v>
      </c>
      <c r="AU49" s="50" t="str">
        <f aca="false">IF(R49="POR HABITACIONES",AT49-S49,"")</f>
        <v/>
      </c>
      <c r="AV49" s="66" t="n">
        <v>0</v>
      </c>
      <c r="AW49" s="64" t="e">
        <f aca="false">IF(((VLOOKUP($AW$11,Datos!$K$6:$M$9,MATCH('ENUMERACION DE ALOJAMIENTOS'!$R49,Datos!$K$6:$M$6,0),0))*AT49)&lt;10,10,((VLOOKUP($AW$11,Datos!$K$6:$M$9,MATCH('ENUMERACION DE ALOJAMIENTOS'!$R49,Datos!$K$6:$M$6,0),0))*AT49))</f>
        <v>#N/A</v>
      </c>
      <c r="AX49" s="64" t="e">
        <f aca="false">VLOOKUP($AX$11,Datos!$K$6:$P$10,MATCH('ENUMERACION DE ALOJAMIENTOS'!$R49,Datos!$K$6:$P$6,0),0)</f>
        <v>#N/A</v>
      </c>
      <c r="AY49" s="64" t="str">
        <f aca="false">IF($Q49&lt;&gt;"VIVIENDA","",IF(AV49&lt;AW49,"No cumple",""))</f>
        <v/>
      </c>
      <c r="AZ49" s="64" t="str">
        <f aca="false">IF($Q49&lt;&gt;"ESTUDIO","",IF(AV49&lt;AX49,"No cumple",""))</f>
        <v/>
      </c>
      <c r="BA49" s="49" t="n">
        <f aca="false">IF(U49&lt;=1,6,10)</f>
        <v>6</v>
      </c>
      <c r="BB49" s="49" t="n">
        <f aca="false">IF(Q49="ESTUDIO",2,IF((10-AT49)&gt;AT49,ROUNDDOWN(AT49/2,0),MIN(10-AT49,ROUNDDOWN(AT49/2,0))))</f>
        <v>0</v>
      </c>
      <c r="BC49" s="49" t="n">
        <f aca="false">IF((10-AT49-S49)&gt;AT49,ROUNDDOWN(AT49/2,0),MIN(10-AT49-S49,ROUNDDOWN(AT49/2,0)))</f>
        <v>0</v>
      </c>
      <c r="BD49" s="50" t="n">
        <f aca="false">IF(OR(Q49="ESTUDIO",AND(COUNTIF(Z49:AP49,"DOBLE")=1,COUNTIF(Z49:AP49,"Seleccione Tipo")=4)),2,IFERROR(ROUNDDOWN(MIN(BB49:BC49),0),0))</f>
        <v>0</v>
      </c>
      <c r="BE49" s="52" t="s">
        <v>67</v>
      </c>
      <c r="BF49" s="53" t="n">
        <f aca="false">IF(R49="POR HABITACIONES",SUM(BE49,AU49),IF(Q49="ESTUDIO",BD49,SUM(AT49,BE49)))</f>
        <v>0</v>
      </c>
      <c r="BG49" s="54" t="str">
        <f aca="false">IF(OR(COUNTIF(P49:BE49,"No cumple")&gt;0,BF49=0),"NO CLASIFICABLE",R49)</f>
        <v>NO CLASIFICABLE</v>
      </c>
      <c r="BH49" s="67" t="str">
        <f aca="false">IF(AND(OR(Q49&lt;&gt;"Seleccione Tipo",R49&lt;&gt;"Seleccione tipo alquiler"),BG49="Seleccione tipo alquiler"),"Es obligatorio para su clasificación rellenar TIPO y TIPO DE ALQUILER de la vivienda","")</f>
        <v/>
      </c>
    </row>
    <row r="50" customFormat="false" ht="23.3" hidden="false" customHeight="false" outlineLevel="0" collapsed="false">
      <c r="A50" s="56" t="s">
        <v>63</v>
      </c>
      <c r="B50" s="57" t="str">
        <f aca="false">VLOOKUP(A50,VIA_CODIGO,2,0)</f>
        <v>XX</v>
      </c>
      <c r="C50" s="40" t="n">
        <f aca="false">IFERROR(VLOOKUP('ENUMERACION DE ALOJAMIENTOS'!F50,Datos!$A$1:$B$47,2,0),"")</f>
        <v>0</v>
      </c>
      <c r="D50" s="58"/>
      <c r="E50" s="59" t="str">
        <f aca="false">IFERROR(VLOOKUP('ENUMERACION DE ALOJAMIENTOS'!G50,Datos!$D$2:$F$1070,3,0),"")</f>
        <v/>
      </c>
      <c r="F50" s="43" t="s">
        <v>64</v>
      </c>
      <c r="G50" s="43"/>
      <c r="H50" s="60"/>
      <c r="I50" s="61"/>
      <c r="J50" s="61"/>
      <c r="K50" s="61"/>
      <c r="L50" s="61"/>
      <c r="M50" s="62"/>
      <c r="N50" s="61"/>
      <c r="O50" s="61"/>
      <c r="P50" s="61"/>
      <c r="Q50" s="58" t="s">
        <v>65</v>
      </c>
      <c r="R50" s="63" t="s">
        <v>66</v>
      </c>
      <c r="S50" s="63"/>
      <c r="T50" s="48" t="str">
        <f aca="false">IF(R50="POR HABITACIONES",IF(S50="","NO CUMPLE",""),"")</f>
        <v/>
      </c>
      <c r="U50" s="61"/>
      <c r="V50" s="64" t="e">
        <f aca="false">VLOOKUP($V$10,Datos!$K$6:$M$11,MATCH('ENUMERACION DE ALOJAMIENTOS'!R50,Datos!$K$6:$M$6,0),0)</f>
        <v>#N/A</v>
      </c>
      <c r="W50" s="64" t="e">
        <f aca="false">IF(OR(U50=1,U50=""),V50,(SUM(COUNTIF(Z50:AP50,"INDIVIDUAL"),(COUNTIF(Z50:AP50,"DOBLE"))*2)))</f>
        <v>#N/A</v>
      </c>
      <c r="X50" s="64" t="n">
        <f aca="false">SUM(COUNTIF(Z50:AP50,"INDIVIDUAL"),(COUNTIF(Z50:AP50,"DOBLE"))*2)</f>
        <v>0</v>
      </c>
      <c r="Y50" s="64"/>
      <c r="Z50" s="61" t="s">
        <v>65</v>
      </c>
      <c r="AA50" s="64" t="e">
        <f aca="false">VLOOKUP(Z50,Datos!$K$6:$M$9,MATCH('ENUMERACION DE ALOJAMIENTOS'!$R50,Datos!$K$6:$M$6,0),0)</f>
        <v>#N/A</v>
      </c>
      <c r="AB50" s="64" t="e">
        <f aca="false">IF(AC50&gt;=AA50,"Cumple","No cumple")</f>
        <v>#N/A</v>
      </c>
      <c r="AC50" s="61"/>
      <c r="AD50" s="61" t="s">
        <v>65</v>
      </c>
      <c r="AE50" s="64" t="e">
        <f aca="false">VLOOKUP(AD50,Datos!$K$6:$M$9,MATCH('ENUMERACION DE ALOJAMIENTOS'!$R50,Datos!$K$6:$M$6,0),0)</f>
        <v>#N/A</v>
      </c>
      <c r="AF50" s="64" t="e">
        <f aca="false">IF(AG50&gt;=AE50,"Cumple","No cumple")</f>
        <v>#N/A</v>
      </c>
      <c r="AG50" s="61"/>
      <c r="AH50" s="61" t="s">
        <v>65</v>
      </c>
      <c r="AI50" s="64" t="e">
        <f aca="false">VLOOKUP(AH50,Datos!$K$6:$M$9,MATCH('ENUMERACION DE ALOJAMIENTOS'!$R50,Datos!$K$6:$M$6,0),0)</f>
        <v>#N/A</v>
      </c>
      <c r="AJ50" s="64" t="e">
        <f aca="false">IF(AK50&gt;=AI50,"Cumple","No cumple")</f>
        <v>#N/A</v>
      </c>
      <c r="AK50" s="61"/>
      <c r="AL50" s="61" t="s">
        <v>65</v>
      </c>
      <c r="AM50" s="64" t="e">
        <f aca="false">VLOOKUP(AL50,Datos!$K$6:$M$9,MATCH('ENUMERACION DE ALOJAMIENTOS'!$R50,Datos!$K$6:$M$6,0),0)</f>
        <v>#N/A</v>
      </c>
      <c r="AN50" s="64" t="e">
        <f aca="false">IF(AO50&gt;=AM50,"Cumple","No cumple")</f>
        <v>#N/A</v>
      </c>
      <c r="AO50" s="61"/>
      <c r="AP50" s="61" t="s">
        <v>65</v>
      </c>
      <c r="AQ50" s="64" t="e">
        <f aca="false">VLOOKUP(AP50,Datos!$K$6:$M$9,MATCH('ENUMERACION DE ALOJAMIENTOS'!$R50,Datos!$K$6:$M$6,0),0)</f>
        <v>#N/A</v>
      </c>
      <c r="AR50" s="64" t="e">
        <f aca="false">IF(AS50&gt;=AQ50,"Cumple","No cumple")</f>
        <v>#N/A</v>
      </c>
      <c r="AS50" s="61"/>
      <c r="AT50" s="65" t="n">
        <f aca="false">IFERROR(IF(Q50="ESTUDIO",BE50,IF(OR(U50=1,U50=""),MIN(X50,V50),W50)),0)</f>
        <v>0</v>
      </c>
      <c r="AU50" s="50" t="str">
        <f aca="false">IF(R50="POR HABITACIONES",AT50-S50,"")</f>
        <v/>
      </c>
      <c r="AV50" s="66" t="n">
        <v>0</v>
      </c>
      <c r="AW50" s="64" t="e">
        <f aca="false">IF(((VLOOKUP($AW$11,Datos!$K$6:$M$9,MATCH('ENUMERACION DE ALOJAMIENTOS'!$R50,Datos!$K$6:$M$6,0),0))*AT50)&lt;10,10,((VLOOKUP($AW$11,Datos!$K$6:$M$9,MATCH('ENUMERACION DE ALOJAMIENTOS'!$R50,Datos!$K$6:$M$6,0),0))*AT50))</f>
        <v>#N/A</v>
      </c>
      <c r="AX50" s="64" t="e">
        <f aca="false">VLOOKUP($AX$11,Datos!$K$6:$P$10,MATCH('ENUMERACION DE ALOJAMIENTOS'!$R50,Datos!$K$6:$P$6,0),0)</f>
        <v>#N/A</v>
      </c>
      <c r="AY50" s="64" t="str">
        <f aca="false">IF($Q50&lt;&gt;"VIVIENDA","",IF(AV50&lt;AW50,"No cumple",""))</f>
        <v/>
      </c>
      <c r="AZ50" s="64" t="str">
        <f aca="false">IF($Q50&lt;&gt;"ESTUDIO","",IF(AV50&lt;AX50,"No cumple",""))</f>
        <v/>
      </c>
      <c r="BA50" s="49" t="n">
        <f aca="false">IF(U50&lt;=1,6,10)</f>
        <v>6</v>
      </c>
      <c r="BB50" s="49" t="n">
        <f aca="false">IF(Q50="ESTUDIO",2,IF((10-AT50)&gt;AT50,ROUNDDOWN(AT50/2,0),MIN(10-AT50,ROUNDDOWN(AT50/2,0))))</f>
        <v>0</v>
      </c>
      <c r="BC50" s="49" t="n">
        <f aca="false">IF((10-AT50-S50)&gt;AT50,ROUNDDOWN(AT50/2,0),MIN(10-AT50-S50,ROUNDDOWN(AT50/2,0)))</f>
        <v>0</v>
      </c>
      <c r="BD50" s="50" t="n">
        <f aca="false">IF(OR(Q50="ESTUDIO",AND(COUNTIF(Z50:AP50,"DOBLE")=1,COUNTIF(Z50:AP50,"Seleccione Tipo")=4)),2,IFERROR(ROUNDDOWN(MIN(BB50:BC50),0),0))</f>
        <v>0</v>
      </c>
      <c r="BE50" s="52" t="s">
        <v>67</v>
      </c>
      <c r="BF50" s="53" t="n">
        <f aca="false">IF(R50="POR HABITACIONES",SUM(BE50,AU50),IF(Q50="ESTUDIO",BD50,SUM(AT50,BE50)))</f>
        <v>0</v>
      </c>
      <c r="BG50" s="54" t="str">
        <f aca="false">IF(OR(COUNTIF(P50:BE50,"No cumple")&gt;0,BF50=0),"NO CLASIFICABLE",R50)</f>
        <v>NO CLASIFICABLE</v>
      </c>
      <c r="BH50" s="67" t="str">
        <f aca="false">IF(AND(OR(Q50&lt;&gt;"Seleccione Tipo",R50&lt;&gt;"Seleccione tipo alquiler"),BG50="Seleccione tipo alquiler"),"Es obligatorio para su clasificación rellenar TIPO y TIPO DE ALQUILER de la vivienda","")</f>
        <v/>
      </c>
    </row>
    <row r="51" customFormat="false" ht="23.3" hidden="false" customHeight="false" outlineLevel="0" collapsed="false">
      <c r="A51" s="56" t="s">
        <v>63</v>
      </c>
      <c r="B51" s="57" t="str">
        <f aca="false">VLOOKUP(A51,VIA_CODIGO,2,0)</f>
        <v>XX</v>
      </c>
      <c r="C51" s="40" t="n">
        <f aca="false">IFERROR(VLOOKUP('ENUMERACION DE ALOJAMIENTOS'!F51,Datos!$A$1:$B$47,2,0),"")</f>
        <v>0</v>
      </c>
      <c r="D51" s="58"/>
      <c r="E51" s="59" t="str">
        <f aca="false">IFERROR(VLOOKUP('ENUMERACION DE ALOJAMIENTOS'!G51,Datos!$D$2:$F$1070,3,0),"")</f>
        <v/>
      </c>
      <c r="F51" s="43" t="s">
        <v>64</v>
      </c>
      <c r="G51" s="43"/>
      <c r="H51" s="60"/>
      <c r="I51" s="61"/>
      <c r="J51" s="61"/>
      <c r="K51" s="61"/>
      <c r="L51" s="61"/>
      <c r="M51" s="62"/>
      <c r="N51" s="61"/>
      <c r="O51" s="61"/>
      <c r="P51" s="61"/>
      <c r="Q51" s="58" t="s">
        <v>65</v>
      </c>
      <c r="R51" s="63" t="s">
        <v>66</v>
      </c>
      <c r="S51" s="63"/>
      <c r="T51" s="48" t="str">
        <f aca="false">IF(R51="POR HABITACIONES",IF(S51="","NO CUMPLE",""),"")</f>
        <v/>
      </c>
      <c r="U51" s="61"/>
      <c r="V51" s="64" t="e">
        <f aca="false">VLOOKUP($V$10,Datos!$K$6:$M$11,MATCH('ENUMERACION DE ALOJAMIENTOS'!R51,Datos!$K$6:$M$6,0),0)</f>
        <v>#N/A</v>
      </c>
      <c r="W51" s="64" t="e">
        <f aca="false">IF(OR(U51=1,U51=""),V51,(SUM(COUNTIF(Z51:AP51,"INDIVIDUAL"),(COUNTIF(Z51:AP51,"DOBLE"))*2)))</f>
        <v>#N/A</v>
      </c>
      <c r="X51" s="64" t="n">
        <f aca="false">SUM(COUNTIF(Z51:AP51,"INDIVIDUAL"),(COUNTIF(Z51:AP51,"DOBLE"))*2)</f>
        <v>0</v>
      </c>
      <c r="Y51" s="64"/>
      <c r="Z51" s="61" t="s">
        <v>65</v>
      </c>
      <c r="AA51" s="64" t="e">
        <f aca="false">VLOOKUP(Z51,Datos!$K$6:$M$9,MATCH('ENUMERACION DE ALOJAMIENTOS'!$R51,Datos!$K$6:$M$6,0),0)</f>
        <v>#N/A</v>
      </c>
      <c r="AB51" s="64" t="e">
        <f aca="false">IF(AC51&gt;=AA51,"Cumple","No cumple")</f>
        <v>#N/A</v>
      </c>
      <c r="AC51" s="61"/>
      <c r="AD51" s="61" t="s">
        <v>65</v>
      </c>
      <c r="AE51" s="64" t="e">
        <f aca="false">VLOOKUP(AD51,Datos!$K$6:$M$9,MATCH('ENUMERACION DE ALOJAMIENTOS'!$R51,Datos!$K$6:$M$6,0),0)</f>
        <v>#N/A</v>
      </c>
      <c r="AF51" s="64" t="e">
        <f aca="false">IF(AG51&gt;=AE51,"Cumple","No cumple")</f>
        <v>#N/A</v>
      </c>
      <c r="AG51" s="61"/>
      <c r="AH51" s="61" t="s">
        <v>65</v>
      </c>
      <c r="AI51" s="64" t="e">
        <f aca="false">VLOOKUP(AH51,Datos!$K$6:$M$9,MATCH('ENUMERACION DE ALOJAMIENTOS'!$R51,Datos!$K$6:$M$6,0),0)</f>
        <v>#N/A</v>
      </c>
      <c r="AJ51" s="64" t="e">
        <f aca="false">IF(AK51&gt;=AI51,"Cumple","No cumple")</f>
        <v>#N/A</v>
      </c>
      <c r="AK51" s="61"/>
      <c r="AL51" s="61" t="s">
        <v>65</v>
      </c>
      <c r="AM51" s="64" t="e">
        <f aca="false">VLOOKUP(AL51,Datos!$K$6:$M$9,MATCH('ENUMERACION DE ALOJAMIENTOS'!$R51,Datos!$K$6:$M$6,0),0)</f>
        <v>#N/A</v>
      </c>
      <c r="AN51" s="64" t="e">
        <f aca="false">IF(AO51&gt;=AM51,"Cumple","No cumple")</f>
        <v>#N/A</v>
      </c>
      <c r="AO51" s="61"/>
      <c r="AP51" s="61" t="s">
        <v>65</v>
      </c>
      <c r="AQ51" s="64" t="e">
        <f aca="false">VLOOKUP(AP51,Datos!$K$6:$M$9,MATCH('ENUMERACION DE ALOJAMIENTOS'!$R51,Datos!$K$6:$M$6,0),0)</f>
        <v>#N/A</v>
      </c>
      <c r="AR51" s="64" t="e">
        <f aca="false">IF(AS51&gt;=AQ51,"Cumple","No cumple")</f>
        <v>#N/A</v>
      </c>
      <c r="AS51" s="61"/>
      <c r="AT51" s="65" t="n">
        <f aca="false">IFERROR(IF(Q51="ESTUDIO",BE51,IF(OR(U51=1,U51=""),MIN(X51,V51),W51)),0)</f>
        <v>0</v>
      </c>
      <c r="AU51" s="50" t="str">
        <f aca="false">IF(R51="POR HABITACIONES",AT51-S51,"")</f>
        <v/>
      </c>
      <c r="AV51" s="66" t="n">
        <v>0</v>
      </c>
      <c r="AW51" s="64" t="e">
        <f aca="false">IF(((VLOOKUP($AW$11,Datos!$K$6:$M$9,MATCH('ENUMERACION DE ALOJAMIENTOS'!$R51,Datos!$K$6:$M$6,0),0))*AT51)&lt;10,10,((VLOOKUP($AW$11,Datos!$K$6:$M$9,MATCH('ENUMERACION DE ALOJAMIENTOS'!$R51,Datos!$K$6:$M$6,0),0))*AT51))</f>
        <v>#N/A</v>
      </c>
      <c r="AX51" s="64" t="e">
        <f aca="false">VLOOKUP($AX$11,Datos!$K$6:$P$10,MATCH('ENUMERACION DE ALOJAMIENTOS'!$R51,Datos!$K$6:$P$6,0),0)</f>
        <v>#N/A</v>
      </c>
      <c r="AY51" s="64" t="str">
        <f aca="false">IF($Q51&lt;&gt;"VIVIENDA","",IF(AV51&lt;AW51,"No cumple",""))</f>
        <v/>
      </c>
      <c r="AZ51" s="64" t="str">
        <f aca="false">IF($Q51&lt;&gt;"ESTUDIO","",IF(AV51&lt;AX51,"No cumple",""))</f>
        <v/>
      </c>
      <c r="BA51" s="49" t="n">
        <f aca="false">IF(U51&lt;=1,6,10)</f>
        <v>6</v>
      </c>
      <c r="BB51" s="49" t="n">
        <f aca="false">IF(Q51="ESTUDIO",2,IF((10-AT51)&gt;AT51,ROUNDDOWN(AT51/2,0),MIN(10-AT51,ROUNDDOWN(AT51/2,0))))</f>
        <v>0</v>
      </c>
      <c r="BC51" s="49" t="n">
        <f aca="false">IF((10-AT51-S51)&gt;AT51,ROUNDDOWN(AT51/2,0),MIN(10-AT51-S51,ROUNDDOWN(AT51/2,0)))</f>
        <v>0</v>
      </c>
      <c r="BD51" s="50" t="n">
        <f aca="false">IF(OR(Q51="ESTUDIO",AND(COUNTIF(Z51:AP51,"DOBLE")=1,COUNTIF(Z51:AP51,"Seleccione Tipo")=4)),2,IFERROR(ROUNDDOWN(MIN(BB51:BC51),0),0))</f>
        <v>0</v>
      </c>
      <c r="BE51" s="52" t="s">
        <v>67</v>
      </c>
      <c r="BF51" s="53" t="n">
        <f aca="false">IF(R51="POR HABITACIONES",SUM(BE51,AU51),IF(Q51="ESTUDIO",BD51,SUM(AT51,BE51)))</f>
        <v>0</v>
      </c>
      <c r="BG51" s="54" t="str">
        <f aca="false">IF(OR(COUNTIF(P51:BE51,"No cumple")&gt;0,BF51=0),"NO CLASIFICABLE",R51)</f>
        <v>NO CLASIFICABLE</v>
      </c>
      <c r="BH51" s="67" t="str">
        <f aca="false">IF(AND(OR(Q51&lt;&gt;"Seleccione Tipo",R51&lt;&gt;"Seleccione tipo alquiler"),BG51="Seleccione tipo alquiler"),"Es obligatorio para su clasificación rellenar TIPO y TIPO DE ALQUILER de la vivienda","")</f>
        <v/>
      </c>
    </row>
    <row r="52" customFormat="false" ht="23.3" hidden="false" customHeight="false" outlineLevel="0" collapsed="false">
      <c r="A52" s="56" t="s">
        <v>63</v>
      </c>
      <c r="B52" s="57" t="str">
        <f aca="false">VLOOKUP(A52,VIA_CODIGO,2,0)</f>
        <v>XX</v>
      </c>
      <c r="C52" s="40" t="n">
        <f aca="false">IFERROR(VLOOKUP('ENUMERACION DE ALOJAMIENTOS'!F52,Datos!$A$1:$B$47,2,0),"")</f>
        <v>0</v>
      </c>
      <c r="D52" s="58"/>
      <c r="E52" s="59" t="str">
        <f aca="false">IFERROR(VLOOKUP('ENUMERACION DE ALOJAMIENTOS'!G52,Datos!$D$2:$F$1070,3,0),"")</f>
        <v/>
      </c>
      <c r="F52" s="43" t="s">
        <v>64</v>
      </c>
      <c r="G52" s="43"/>
      <c r="H52" s="60"/>
      <c r="I52" s="61"/>
      <c r="J52" s="61"/>
      <c r="K52" s="61"/>
      <c r="L52" s="61"/>
      <c r="M52" s="62"/>
      <c r="N52" s="61"/>
      <c r="O52" s="61"/>
      <c r="P52" s="61"/>
      <c r="Q52" s="58" t="s">
        <v>65</v>
      </c>
      <c r="R52" s="63" t="s">
        <v>66</v>
      </c>
      <c r="S52" s="63"/>
      <c r="T52" s="48" t="str">
        <f aca="false">IF(R52="POR HABITACIONES",IF(S52="","NO CUMPLE",""),"")</f>
        <v/>
      </c>
      <c r="U52" s="61"/>
      <c r="V52" s="64" t="e">
        <f aca="false">VLOOKUP($V$10,Datos!$K$6:$M$11,MATCH('ENUMERACION DE ALOJAMIENTOS'!R52,Datos!$K$6:$M$6,0),0)</f>
        <v>#N/A</v>
      </c>
      <c r="W52" s="64" t="e">
        <f aca="false">IF(OR(U52=1,U52=""),V52,(SUM(COUNTIF(Z52:AP52,"INDIVIDUAL"),(COUNTIF(Z52:AP52,"DOBLE"))*2)))</f>
        <v>#N/A</v>
      </c>
      <c r="X52" s="64" t="n">
        <f aca="false">SUM(COUNTIF(Z52:AP52,"INDIVIDUAL"),(COUNTIF(Z52:AP52,"DOBLE"))*2)</f>
        <v>0</v>
      </c>
      <c r="Y52" s="64"/>
      <c r="Z52" s="61" t="s">
        <v>65</v>
      </c>
      <c r="AA52" s="64" t="e">
        <f aca="false">VLOOKUP(Z52,Datos!$K$6:$M$9,MATCH('ENUMERACION DE ALOJAMIENTOS'!$R52,Datos!$K$6:$M$6,0),0)</f>
        <v>#N/A</v>
      </c>
      <c r="AB52" s="64" t="e">
        <f aca="false">IF(AC52&gt;=AA52,"Cumple","No cumple")</f>
        <v>#N/A</v>
      </c>
      <c r="AC52" s="61"/>
      <c r="AD52" s="61" t="s">
        <v>65</v>
      </c>
      <c r="AE52" s="64" t="e">
        <f aca="false">VLOOKUP(AD52,Datos!$K$6:$M$9,MATCH('ENUMERACION DE ALOJAMIENTOS'!$R52,Datos!$K$6:$M$6,0),0)</f>
        <v>#N/A</v>
      </c>
      <c r="AF52" s="64" t="e">
        <f aca="false">IF(AG52&gt;=AE52,"Cumple","No cumple")</f>
        <v>#N/A</v>
      </c>
      <c r="AG52" s="61"/>
      <c r="AH52" s="61" t="s">
        <v>65</v>
      </c>
      <c r="AI52" s="64" t="e">
        <f aca="false">VLOOKUP(AH52,Datos!$K$6:$M$9,MATCH('ENUMERACION DE ALOJAMIENTOS'!$R52,Datos!$K$6:$M$6,0),0)</f>
        <v>#N/A</v>
      </c>
      <c r="AJ52" s="64" t="e">
        <f aca="false">IF(AK52&gt;=AI52,"Cumple","No cumple")</f>
        <v>#N/A</v>
      </c>
      <c r="AK52" s="61"/>
      <c r="AL52" s="61" t="s">
        <v>65</v>
      </c>
      <c r="AM52" s="64" t="e">
        <f aca="false">VLOOKUP(AL52,Datos!$K$6:$M$9,MATCH('ENUMERACION DE ALOJAMIENTOS'!$R52,Datos!$K$6:$M$6,0),0)</f>
        <v>#N/A</v>
      </c>
      <c r="AN52" s="64" t="e">
        <f aca="false">IF(AO52&gt;=AM52,"Cumple","No cumple")</f>
        <v>#N/A</v>
      </c>
      <c r="AO52" s="61"/>
      <c r="AP52" s="61" t="s">
        <v>65</v>
      </c>
      <c r="AQ52" s="64" t="e">
        <f aca="false">VLOOKUP(AP52,Datos!$K$6:$M$9,MATCH('ENUMERACION DE ALOJAMIENTOS'!$R52,Datos!$K$6:$M$6,0),0)</f>
        <v>#N/A</v>
      </c>
      <c r="AR52" s="64" t="e">
        <f aca="false">IF(AS52&gt;=AQ52,"Cumple","No cumple")</f>
        <v>#N/A</v>
      </c>
      <c r="AS52" s="61"/>
      <c r="AT52" s="65" t="n">
        <f aca="false">IFERROR(IF(Q52="ESTUDIO",BE52,IF(OR(U52=1,U52=""),MIN(X52,V52),W52)),0)</f>
        <v>0</v>
      </c>
      <c r="AU52" s="50" t="str">
        <f aca="false">IF(R52="POR HABITACIONES",AT52-S52,"")</f>
        <v/>
      </c>
      <c r="AV52" s="66" t="n">
        <v>0</v>
      </c>
      <c r="AW52" s="64" t="e">
        <f aca="false">IF(((VLOOKUP($AW$11,Datos!$K$6:$M$9,MATCH('ENUMERACION DE ALOJAMIENTOS'!$R52,Datos!$K$6:$M$6,0),0))*AT52)&lt;10,10,((VLOOKUP($AW$11,Datos!$K$6:$M$9,MATCH('ENUMERACION DE ALOJAMIENTOS'!$R52,Datos!$K$6:$M$6,0),0))*AT52))</f>
        <v>#N/A</v>
      </c>
      <c r="AX52" s="64" t="e">
        <f aca="false">VLOOKUP($AX$11,Datos!$K$6:$P$10,MATCH('ENUMERACION DE ALOJAMIENTOS'!$R52,Datos!$K$6:$P$6,0),0)</f>
        <v>#N/A</v>
      </c>
      <c r="AY52" s="64" t="str">
        <f aca="false">IF($Q52&lt;&gt;"VIVIENDA","",IF(AV52&lt;AW52,"No cumple",""))</f>
        <v/>
      </c>
      <c r="AZ52" s="64" t="str">
        <f aca="false">IF($Q52&lt;&gt;"ESTUDIO","",IF(AV52&lt;AX52,"No cumple",""))</f>
        <v/>
      </c>
      <c r="BA52" s="49" t="n">
        <f aca="false">IF(U52&lt;=1,6,10)</f>
        <v>6</v>
      </c>
      <c r="BB52" s="49" t="n">
        <f aca="false">IF(Q52="ESTUDIO",2,IF((10-AT52)&gt;AT52,ROUNDDOWN(AT52/2,0),MIN(10-AT52,ROUNDDOWN(AT52/2,0))))</f>
        <v>0</v>
      </c>
      <c r="BC52" s="49" t="n">
        <f aca="false">IF((10-AT52-S52)&gt;AT52,ROUNDDOWN(AT52/2,0),MIN(10-AT52-S52,ROUNDDOWN(AT52/2,0)))</f>
        <v>0</v>
      </c>
      <c r="BD52" s="50" t="n">
        <f aca="false">IF(OR(Q52="ESTUDIO",AND(COUNTIF(Z52:AP52,"DOBLE")=1,COUNTIF(Z52:AP52,"Seleccione Tipo")=4)),2,IFERROR(ROUNDDOWN(MIN(BB52:BC52),0),0))</f>
        <v>0</v>
      </c>
      <c r="BE52" s="52" t="s">
        <v>67</v>
      </c>
      <c r="BF52" s="53" t="n">
        <f aca="false">IF(R52="POR HABITACIONES",SUM(BE52,AU52),IF(Q52="ESTUDIO",BD52,SUM(AT52,BE52)))</f>
        <v>0</v>
      </c>
      <c r="BG52" s="54" t="str">
        <f aca="false">IF(OR(COUNTIF(P52:BE52,"No cumple")&gt;0,BF52=0),"NO CLASIFICABLE",R52)</f>
        <v>NO CLASIFICABLE</v>
      </c>
      <c r="BH52" s="67" t="str">
        <f aca="false">IF(AND(OR(Q52&lt;&gt;"Seleccione Tipo",R52&lt;&gt;"Seleccione tipo alquiler"),BG52="Seleccione tipo alquiler"),"Es obligatorio para su clasificación rellenar TIPO y TIPO DE ALQUILER de la vivienda","")</f>
        <v/>
      </c>
    </row>
    <row r="53" customFormat="false" ht="23.3" hidden="false" customHeight="false" outlineLevel="0" collapsed="false">
      <c r="A53" s="56" t="s">
        <v>63</v>
      </c>
      <c r="B53" s="57" t="str">
        <f aca="false">VLOOKUP(A53,VIA_CODIGO,2,0)</f>
        <v>XX</v>
      </c>
      <c r="C53" s="40" t="n">
        <f aca="false">IFERROR(VLOOKUP('ENUMERACION DE ALOJAMIENTOS'!F53,Datos!$A$1:$B$47,2,0),"")</f>
        <v>0</v>
      </c>
      <c r="D53" s="58"/>
      <c r="E53" s="59" t="str">
        <f aca="false">IFERROR(VLOOKUP('ENUMERACION DE ALOJAMIENTOS'!G53,Datos!$D$2:$F$1070,3,0),"")</f>
        <v/>
      </c>
      <c r="F53" s="43" t="s">
        <v>64</v>
      </c>
      <c r="G53" s="43"/>
      <c r="H53" s="60"/>
      <c r="I53" s="61"/>
      <c r="J53" s="61"/>
      <c r="K53" s="61"/>
      <c r="L53" s="61"/>
      <c r="M53" s="62"/>
      <c r="N53" s="61"/>
      <c r="O53" s="61"/>
      <c r="P53" s="61"/>
      <c r="Q53" s="58" t="s">
        <v>65</v>
      </c>
      <c r="R53" s="63" t="s">
        <v>66</v>
      </c>
      <c r="S53" s="63"/>
      <c r="T53" s="48" t="str">
        <f aca="false">IF(R53="POR HABITACIONES",IF(S53="","NO CUMPLE",""),"")</f>
        <v/>
      </c>
      <c r="U53" s="61"/>
      <c r="V53" s="64" t="e">
        <f aca="false">VLOOKUP($V$10,Datos!$K$6:$M$11,MATCH('ENUMERACION DE ALOJAMIENTOS'!R53,Datos!$K$6:$M$6,0),0)</f>
        <v>#N/A</v>
      </c>
      <c r="W53" s="64" t="e">
        <f aca="false">IF(OR(U53=1,U53=""),V53,(SUM(COUNTIF(Z53:AP53,"INDIVIDUAL"),(COUNTIF(Z53:AP53,"DOBLE"))*2)))</f>
        <v>#N/A</v>
      </c>
      <c r="X53" s="64" t="n">
        <f aca="false">SUM(COUNTIF(Z53:AP53,"INDIVIDUAL"),(COUNTIF(Z53:AP53,"DOBLE"))*2)</f>
        <v>0</v>
      </c>
      <c r="Y53" s="64"/>
      <c r="Z53" s="61" t="s">
        <v>65</v>
      </c>
      <c r="AA53" s="64" t="e">
        <f aca="false">VLOOKUP(Z53,Datos!$K$6:$M$9,MATCH('ENUMERACION DE ALOJAMIENTOS'!$R53,Datos!$K$6:$M$6,0),0)</f>
        <v>#N/A</v>
      </c>
      <c r="AB53" s="64" t="e">
        <f aca="false">IF(AC53&gt;=AA53,"Cumple","No cumple")</f>
        <v>#N/A</v>
      </c>
      <c r="AC53" s="61"/>
      <c r="AD53" s="61" t="s">
        <v>65</v>
      </c>
      <c r="AE53" s="64" t="e">
        <f aca="false">VLOOKUP(AD53,Datos!$K$6:$M$9,MATCH('ENUMERACION DE ALOJAMIENTOS'!$R53,Datos!$K$6:$M$6,0),0)</f>
        <v>#N/A</v>
      </c>
      <c r="AF53" s="64" t="e">
        <f aca="false">IF(AG53&gt;=AE53,"Cumple","No cumple")</f>
        <v>#N/A</v>
      </c>
      <c r="AG53" s="61"/>
      <c r="AH53" s="61" t="s">
        <v>65</v>
      </c>
      <c r="AI53" s="64" t="e">
        <f aca="false">VLOOKUP(AH53,Datos!$K$6:$M$9,MATCH('ENUMERACION DE ALOJAMIENTOS'!$R53,Datos!$K$6:$M$6,0),0)</f>
        <v>#N/A</v>
      </c>
      <c r="AJ53" s="64" t="e">
        <f aca="false">IF(AK53&gt;=AI53,"Cumple","No cumple")</f>
        <v>#N/A</v>
      </c>
      <c r="AK53" s="61"/>
      <c r="AL53" s="61" t="s">
        <v>65</v>
      </c>
      <c r="AM53" s="64" t="e">
        <f aca="false">VLOOKUP(AL53,Datos!$K$6:$M$9,MATCH('ENUMERACION DE ALOJAMIENTOS'!$R53,Datos!$K$6:$M$6,0),0)</f>
        <v>#N/A</v>
      </c>
      <c r="AN53" s="64" t="e">
        <f aca="false">IF(AO53&gt;=AM53,"Cumple","No cumple")</f>
        <v>#N/A</v>
      </c>
      <c r="AO53" s="61"/>
      <c r="AP53" s="61" t="s">
        <v>65</v>
      </c>
      <c r="AQ53" s="64" t="e">
        <f aca="false">VLOOKUP(AP53,Datos!$K$6:$M$9,MATCH('ENUMERACION DE ALOJAMIENTOS'!$R53,Datos!$K$6:$M$6,0),0)</f>
        <v>#N/A</v>
      </c>
      <c r="AR53" s="64" t="e">
        <f aca="false">IF(AS53&gt;=AQ53,"Cumple","No cumple")</f>
        <v>#N/A</v>
      </c>
      <c r="AS53" s="61"/>
      <c r="AT53" s="65" t="n">
        <f aca="false">IFERROR(IF(Q53="ESTUDIO",BE53,IF(OR(U53=1,U53=""),MIN(X53,V53),W53)),0)</f>
        <v>0</v>
      </c>
      <c r="AU53" s="50" t="str">
        <f aca="false">IF(R53="POR HABITACIONES",AT53-S53,"")</f>
        <v/>
      </c>
      <c r="AV53" s="66" t="n">
        <v>0</v>
      </c>
      <c r="AW53" s="64" t="e">
        <f aca="false">IF(((VLOOKUP($AW$11,Datos!$K$6:$M$9,MATCH('ENUMERACION DE ALOJAMIENTOS'!$R53,Datos!$K$6:$M$6,0),0))*AT53)&lt;10,10,((VLOOKUP($AW$11,Datos!$K$6:$M$9,MATCH('ENUMERACION DE ALOJAMIENTOS'!$R53,Datos!$K$6:$M$6,0),0))*AT53))</f>
        <v>#N/A</v>
      </c>
      <c r="AX53" s="64" t="e">
        <f aca="false">VLOOKUP($AX$11,Datos!$K$6:$P$10,MATCH('ENUMERACION DE ALOJAMIENTOS'!$R53,Datos!$K$6:$P$6,0),0)</f>
        <v>#N/A</v>
      </c>
      <c r="AY53" s="64" t="str">
        <f aca="false">IF($Q53&lt;&gt;"VIVIENDA","",IF(AV53&lt;AW53,"No cumple",""))</f>
        <v/>
      </c>
      <c r="AZ53" s="64" t="str">
        <f aca="false">IF($Q53&lt;&gt;"ESTUDIO","",IF(AV53&lt;AX53,"No cumple",""))</f>
        <v/>
      </c>
      <c r="BA53" s="49" t="n">
        <f aca="false">IF(U53&lt;=1,6,10)</f>
        <v>6</v>
      </c>
      <c r="BB53" s="49" t="n">
        <f aca="false">IF(Q53="ESTUDIO",2,IF((10-AT53)&gt;AT53,ROUNDDOWN(AT53/2,0),MIN(10-AT53,ROUNDDOWN(AT53/2,0))))</f>
        <v>0</v>
      </c>
      <c r="BC53" s="49" t="n">
        <f aca="false">IF((10-AT53-S53)&gt;AT53,ROUNDDOWN(AT53/2,0),MIN(10-AT53-S53,ROUNDDOWN(AT53/2,0)))</f>
        <v>0</v>
      </c>
      <c r="BD53" s="50" t="n">
        <f aca="false">IF(OR(Q53="ESTUDIO",AND(COUNTIF(Z53:AP53,"DOBLE")=1,COUNTIF(Z53:AP53,"Seleccione Tipo")=4)),2,IFERROR(ROUNDDOWN(MIN(BB53:BC53),0),0))</f>
        <v>0</v>
      </c>
      <c r="BE53" s="52" t="s">
        <v>67</v>
      </c>
      <c r="BF53" s="53" t="n">
        <f aca="false">IF(R53="POR HABITACIONES",SUM(BE53,AU53),IF(Q53="ESTUDIO",BD53,SUM(AT53,BE53)))</f>
        <v>0</v>
      </c>
      <c r="BG53" s="54" t="str">
        <f aca="false">IF(OR(COUNTIF(P53:BE53,"No cumple")&gt;0,BF53=0),"NO CLASIFICABLE",R53)</f>
        <v>NO CLASIFICABLE</v>
      </c>
      <c r="BH53" s="67" t="str">
        <f aca="false">IF(AND(OR(Q53&lt;&gt;"Seleccione Tipo",R53&lt;&gt;"Seleccione tipo alquiler"),BG53="Seleccione tipo alquiler"),"Es obligatorio para su clasificación rellenar TIPO y TIPO DE ALQUILER de la vivienda","")</f>
        <v/>
      </c>
    </row>
    <row r="54" customFormat="false" ht="23.3" hidden="false" customHeight="false" outlineLevel="0" collapsed="false">
      <c r="A54" s="56" t="s">
        <v>63</v>
      </c>
      <c r="B54" s="57" t="str">
        <f aca="false">VLOOKUP(A54,VIA_CODIGO,2,0)</f>
        <v>XX</v>
      </c>
      <c r="C54" s="40" t="n">
        <f aca="false">IFERROR(VLOOKUP('ENUMERACION DE ALOJAMIENTOS'!F54,Datos!$A$1:$B$47,2,0),"")</f>
        <v>0</v>
      </c>
      <c r="D54" s="58"/>
      <c r="E54" s="59" t="str">
        <f aca="false">IFERROR(VLOOKUP('ENUMERACION DE ALOJAMIENTOS'!G54,Datos!$D$2:$F$1070,3,0),"")</f>
        <v/>
      </c>
      <c r="F54" s="43" t="s">
        <v>64</v>
      </c>
      <c r="G54" s="43"/>
      <c r="H54" s="60"/>
      <c r="I54" s="61"/>
      <c r="J54" s="61"/>
      <c r="K54" s="61"/>
      <c r="L54" s="61"/>
      <c r="M54" s="62"/>
      <c r="N54" s="61"/>
      <c r="O54" s="61"/>
      <c r="P54" s="61"/>
      <c r="Q54" s="58" t="s">
        <v>65</v>
      </c>
      <c r="R54" s="63" t="s">
        <v>66</v>
      </c>
      <c r="S54" s="63"/>
      <c r="T54" s="48" t="str">
        <f aca="false">IF(R54="POR HABITACIONES",IF(S54="","NO CUMPLE",""),"")</f>
        <v/>
      </c>
      <c r="U54" s="61"/>
      <c r="V54" s="64" t="e">
        <f aca="false">VLOOKUP($V$10,Datos!$K$6:$M$11,MATCH('ENUMERACION DE ALOJAMIENTOS'!R54,Datos!$K$6:$M$6,0),0)</f>
        <v>#N/A</v>
      </c>
      <c r="W54" s="64" t="e">
        <f aca="false">IF(OR(U54=1,U54=""),V54,(SUM(COUNTIF(Z54:AP54,"INDIVIDUAL"),(COUNTIF(Z54:AP54,"DOBLE"))*2)))</f>
        <v>#N/A</v>
      </c>
      <c r="X54" s="64" t="n">
        <f aca="false">SUM(COUNTIF(Z54:AP54,"INDIVIDUAL"),(COUNTIF(Z54:AP54,"DOBLE"))*2)</f>
        <v>0</v>
      </c>
      <c r="Y54" s="64"/>
      <c r="Z54" s="61" t="s">
        <v>65</v>
      </c>
      <c r="AA54" s="64" t="e">
        <f aca="false">VLOOKUP(Z54,Datos!$K$6:$M$9,MATCH('ENUMERACION DE ALOJAMIENTOS'!$R54,Datos!$K$6:$M$6,0),0)</f>
        <v>#N/A</v>
      </c>
      <c r="AB54" s="64" t="e">
        <f aca="false">IF(AC54&gt;=AA54,"Cumple","No cumple")</f>
        <v>#N/A</v>
      </c>
      <c r="AC54" s="61"/>
      <c r="AD54" s="61" t="s">
        <v>65</v>
      </c>
      <c r="AE54" s="64" t="e">
        <f aca="false">VLOOKUP(AD54,Datos!$K$6:$M$9,MATCH('ENUMERACION DE ALOJAMIENTOS'!$R54,Datos!$K$6:$M$6,0),0)</f>
        <v>#N/A</v>
      </c>
      <c r="AF54" s="64" t="e">
        <f aca="false">IF(AG54&gt;=AE54,"Cumple","No cumple")</f>
        <v>#N/A</v>
      </c>
      <c r="AG54" s="61"/>
      <c r="AH54" s="61" t="s">
        <v>65</v>
      </c>
      <c r="AI54" s="64" t="e">
        <f aca="false">VLOOKUP(AH54,Datos!$K$6:$M$9,MATCH('ENUMERACION DE ALOJAMIENTOS'!$R54,Datos!$K$6:$M$6,0),0)</f>
        <v>#N/A</v>
      </c>
      <c r="AJ54" s="64" t="e">
        <f aca="false">IF(AK54&gt;=AI54,"Cumple","No cumple")</f>
        <v>#N/A</v>
      </c>
      <c r="AK54" s="61"/>
      <c r="AL54" s="61" t="s">
        <v>65</v>
      </c>
      <c r="AM54" s="64" t="e">
        <f aca="false">VLOOKUP(AL54,Datos!$K$6:$M$9,MATCH('ENUMERACION DE ALOJAMIENTOS'!$R54,Datos!$K$6:$M$6,0),0)</f>
        <v>#N/A</v>
      </c>
      <c r="AN54" s="64" t="e">
        <f aca="false">IF(AO54&gt;=AM54,"Cumple","No cumple")</f>
        <v>#N/A</v>
      </c>
      <c r="AO54" s="61"/>
      <c r="AP54" s="61" t="s">
        <v>65</v>
      </c>
      <c r="AQ54" s="64" t="e">
        <f aca="false">VLOOKUP(AP54,Datos!$K$6:$M$9,MATCH('ENUMERACION DE ALOJAMIENTOS'!$R54,Datos!$K$6:$M$6,0),0)</f>
        <v>#N/A</v>
      </c>
      <c r="AR54" s="64" t="e">
        <f aca="false">IF(AS54&gt;=AQ54,"Cumple","No cumple")</f>
        <v>#N/A</v>
      </c>
      <c r="AS54" s="61"/>
      <c r="AT54" s="65" t="n">
        <f aca="false">IFERROR(IF(Q54="ESTUDIO",BE54,IF(OR(U54=1,U54=""),MIN(X54,V54),W54)),0)</f>
        <v>0</v>
      </c>
      <c r="AU54" s="50" t="str">
        <f aca="false">IF(R54="POR HABITACIONES",AT54-S54,"")</f>
        <v/>
      </c>
      <c r="AV54" s="66" t="n">
        <v>0</v>
      </c>
      <c r="AW54" s="64" t="e">
        <f aca="false">IF(((VLOOKUP($AW$11,Datos!$K$6:$M$9,MATCH('ENUMERACION DE ALOJAMIENTOS'!$R54,Datos!$K$6:$M$6,0),0))*AT54)&lt;10,10,((VLOOKUP($AW$11,Datos!$K$6:$M$9,MATCH('ENUMERACION DE ALOJAMIENTOS'!$R54,Datos!$K$6:$M$6,0),0))*AT54))</f>
        <v>#N/A</v>
      </c>
      <c r="AX54" s="64" t="e">
        <f aca="false">VLOOKUP($AX$11,Datos!$K$6:$P$10,MATCH('ENUMERACION DE ALOJAMIENTOS'!$R54,Datos!$K$6:$P$6,0),0)</f>
        <v>#N/A</v>
      </c>
      <c r="AY54" s="64" t="str">
        <f aca="false">IF($Q54&lt;&gt;"VIVIENDA","",IF(AV54&lt;AW54,"No cumple",""))</f>
        <v/>
      </c>
      <c r="AZ54" s="64" t="str">
        <f aca="false">IF($Q54&lt;&gt;"ESTUDIO","",IF(AV54&lt;AX54,"No cumple",""))</f>
        <v/>
      </c>
      <c r="BA54" s="49" t="n">
        <f aca="false">IF(U54&lt;=1,6,10)</f>
        <v>6</v>
      </c>
      <c r="BB54" s="49" t="n">
        <f aca="false">IF(Q54="ESTUDIO",2,IF((10-AT54)&gt;AT54,ROUNDDOWN(AT54/2,0),MIN(10-AT54,ROUNDDOWN(AT54/2,0))))</f>
        <v>0</v>
      </c>
      <c r="BC54" s="49" t="n">
        <f aca="false">IF((10-AT54-S54)&gt;AT54,ROUNDDOWN(AT54/2,0),MIN(10-AT54-S54,ROUNDDOWN(AT54/2,0)))</f>
        <v>0</v>
      </c>
      <c r="BD54" s="50" t="n">
        <f aca="false">IF(OR(Q54="ESTUDIO",AND(COUNTIF(Z54:AP54,"DOBLE")=1,COUNTIF(Z54:AP54,"Seleccione Tipo")=4)),2,IFERROR(ROUNDDOWN(MIN(BB54:BC54),0),0))</f>
        <v>0</v>
      </c>
      <c r="BE54" s="52" t="s">
        <v>67</v>
      </c>
      <c r="BF54" s="53" t="n">
        <f aca="false">IF(R54="POR HABITACIONES",SUM(BE54,AU54),IF(Q54="ESTUDIO",BD54,SUM(AT54,BE54)))</f>
        <v>0</v>
      </c>
      <c r="BG54" s="54" t="str">
        <f aca="false">IF(OR(COUNTIF(P54:BE54,"No cumple")&gt;0,BF54=0),"NO CLASIFICABLE",R54)</f>
        <v>NO CLASIFICABLE</v>
      </c>
      <c r="BH54" s="67" t="str">
        <f aca="false">IF(AND(OR(Q54&lt;&gt;"Seleccione Tipo",R54&lt;&gt;"Seleccione tipo alquiler"),BG54="Seleccione tipo alquiler"),"Es obligatorio para su clasificación rellenar TIPO y TIPO DE ALQUILER de la vivienda","")</f>
        <v/>
      </c>
    </row>
    <row r="55" customFormat="false" ht="23.3" hidden="false" customHeight="false" outlineLevel="0" collapsed="false">
      <c r="A55" s="56" t="s">
        <v>63</v>
      </c>
      <c r="B55" s="57" t="str">
        <f aca="false">VLOOKUP(A55,VIA_CODIGO,2,0)</f>
        <v>XX</v>
      </c>
      <c r="C55" s="40" t="n">
        <f aca="false">IFERROR(VLOOKUP('ENUMERACION DE ALOJAMIENTOS'!F55,Datos!$A$1:$B$47,2,0),"")</f>
        <v>0</v>
      </c>
      <c r="D55" s="58"/>
      <c r="E55" s="59" t="str">
        <f aca="false">IFERROR(VLOOKUP('ENUMERACION DE ALOJAMIENTOS'!G55,Datos!$D$2:$F$1070,3,0),"")</f>
        <v/>
      </c>
      <c r="F55" s="43" t="s">
        <v>64</v>
      </c>
      <c r="G55" s="43"/>
      <c r="H55" s="60"/>
      <c r="I55" s="61"/>
      <c r="J55" s="61"/>
      <c r="K55" s="61"/>
      <c r="L55" s="61"/>
      <c r="M55" s="62"/>
      <c r="N55" s="61"/>
      <c r="O55" s="61"/>
      <c r="P55" s="61"/>
      <c r="Q55" s="58" t="s">
        <v>65</v>
      </c>
      <c r="R55" s="63" t="s">
        <v>66</v>
      </c>
      <c r="S55" s="63"/>
      <c r="T55" s="48" t="str">
        <f aca="false">IF(R55="POR HABITACIONES",IF(S55="","NO CUMPLE",""),"")</f>
        <v/>
      </c>
      <c r="U55" s="61"/>
      <c r="V55" s="64" t="e">
        <f aca="false">VLOOKUP($V$10,Datos!$K$6:$M$11,MATCH('ENUMERACION DE ALOJAMIENTOS'!R55,Datos!$K$6:$M$6,0),0)</f>
        <v>#N/A</v>
      </c>
      <c r="W55" s="64" t="e">
        <f aca="false">IF(OR(U55=1,U55=""),V55,(SUM(COUNTIF(Z55:AP55,"INDIVIDUAL"),(COUNTIF(Z55:AP55,"DOBLE"))*2)))</f>
        <v>#N/A</v>
      </c>
      <c r="X55" s="64" t="n">
        <f aca="false">SUM(COUNTIF(Z55:AP55,"INDIVIDUAL"),(COUNTIF(Z55:AP55,"DOBLE"))*2)</f>
        <v>0</v>
      </c>
      <c r="Y55" s="64"/>
      <c r="Z55" s="61" t="s">
        <v>65</v>
      </c>
      <c r="AA55" s="64" t="e">
        <f aca="false">VLOOKUP(Z55,Datos!$K$6:$M$9,MATCH('ENUMERACION DE ALOJAMIENTOS'!$R55,Datos!$K$6:$M$6,0),0)</f>
        <v>#N/A</v>
      </c>
      <c r="AB55" s="64" t="e">
        <f aca="false">IF(AC55&gt;=AA55,"Cumple","No cumple")</f>
        <v>#N/A</v>
      </c>
      <c r="AC55" s="61"/>
      <c r="AD55" s="61" t="s">
        <v>65</v>
      </c>
      <c r="AE55" s="64" t="e">
        <f aca="false">VLOOKUP(AD55,Datos!$K$6:$M$9,MATCH('ENUMERACION DE ALOJAMIENTOS'!$R55,Datos!$K$6:$M$6,0),0)</f>
        <v>#N/A</v>
      </c>
      <c r="AF55" s="64" t="e">
        <f aca="false">IF(AG55&gt;=AE55,"Cumple","No cumple")</f>
        <v>#N/A</v>
      </c>
      <c r="AG55" s="61"/>
      <c r="AH55" s="61" t="s">
        <v>65</v>
      </c>
      <c r="AI55" s="64" t="e">
        <f aca="false">VLOOKUP(AH55,Datos!$K$6:$M$9,MATCH('ENUMERACION DE ALOJAMIENTOS'!$R55,Datos!$K$6:$M$6,0),0)</f>
        <v>#N/A</v>
      </c>
      <c r="AJ55" s="64" t="e">
        <f aca="false">IF(AK55&gt;=AI55,"Cumple","No cumple")</f>
        <v>#N/A</v>
      </c>
      <c r="AK55" s="61"/>
      <c r="AL55" s="61" t="s">
        <v>65</v>
      </c>
      <c r="AM55" s="64" t="e">
        <f aca="false">VLOOKUP(AL55,Datos!$K$6:$M$9,MATCH('ENUMERACION DE ALOJAMIENTOS'!$R55,Datos!$K$6:$M$6,0),0)</f>
        <v>#N/A</v>
      </c>
      <c r="AN55" s="64" t="e">
        <f aca="false">IF(AO55&gt;=AM55,"Cumple","No cumple")</f>
        <v>#N/A</v>
      </c>
      <c r="AO55" s="61"/>
      <c r="AP55" s="61" t="s">
        <v>65</v>
      </c>
      <c r="AQ55" s="64" t="e">
        <f aca="false">VLOOKUP(AP55,Datos!$K$6:$M$9,MATCH('ENUMERACION DE ALOJAMIENTOS'!$R55,Datos!$K$6:$M$6,0),0)</f>
        <v>#N/A</v>
      </c>
      <c r="AR55" s="64" t="e">
        <f aca="false">IF(AS55&gt;=AQ55,"Cumple","No cumple")</f>
        <v>#N/A</v>
      </c>
      <c r="AS55" s="61"/>
      <c r="AT55" s="65" t="n">
        <f aca="false">IFERROR(IF(Q55="ESTUDIO",BE55,IF(OR(U55=1,U55=""),MIN(X55,V55),W55)),0)</f>
        <v>0</v>
      </c>
      <c r="AU55" s="50" t="str">
        <f aca="false">IF(R55="POR HABITACIONES",AT55-S55,"")</f>
        <v/>
      </c>
      <c r="AV55" s="66" t="n">
        <v>0</v>
      </c>
      <c r="AW55" s="64" t="e">
        <f aca="false">IF(((VLOOKUP($AW$11,Datos!$K$6:$M$9,MATCH('ENUMERACION DE ALOJAMIENTOS'!$R55,Datos!$K$6:$M$6,0),0))*AT55)&lt;10,10,((VLOOKUP($AW$11,Datos!$K$6:$M$9,MATCH('ENUMERACION DE ALOJAMIENTOS'!$R55,Datos!$K$6:$M$6,0),0))*AT55))</f>
        <v>#N/A</v>
      </c>
      <c r="AX55" s="64" t="e">
        <f aca="false">VLOOKUP($AX$11,Datos!$K$6:$P$10,MATCH('ENUMERACION DE ALOJAMIENTOS'!$R55,Datos!$K$6:$P$6,0),0)</f>
        <v>#N/A</v>
      </c>
      <c r="AY55" s="64" t="str">
        <f aca="false">IF($Q55&lt;&gt;"VIVIENDA","",IF(AV55&lt;AW55,"No cumple",""))</f>
        <v/>
      </c>
      <c r="AZ55" s="64" t="str">
        <f aca="false">IF($Q55&lt;&gt;"ESTUDIO","",IF(AV55&lt;AX55,"No cumple",""))</f>
        <v/>
      </c>
      <c r="BA55" s="49" t="n">
        <f aca="false">IF(U55&lt;=1,6,10)</f>
        <v>6</v>
      </c>
      <c r="BB55" s="49" t="n">
        <f aca="false">IF(Q55="ESTUDIO",2,IF((10-AT55)&gt;AT55,ROUNDDOWN(AT55/2,0),MIN(10-AT55,ROUNDDOWN(AT55/2,0))))</f>
        <v>0</v>
      </c>
      <c r="BC55" s="49" t="n">
        <f aca="false">IF((10-AT55-S55)&gt;AT55,ROUNDDOWN(AT55/2,0),MIN(10-AT55-S55,ROUNDDOWN(AT55/2,0)))</f>
        <v>0</v>
      </c>
      <c r="BD55" s="50" t="n">
        <f aca="false">IF(OR(Q55="ESTUDIO",AND(COUNTIF(Z55:AP55,"DOBLE")=1,COUNTIF(Z55:AP55,"Seleccione Tipo")=4)),2,IFERROR(ROUNDDOWN(MIN(BB55:BC55),0),0))</f>
        <v>0</v>
      </c>
      <c r="BE55" s="52" t="s">
        <v>67</v>
      </c>
      <c r="BF55" s="53" t="n">
        <f aca="false">IF(R55="POR HABITACIONES",SUM(BE55,AU55),IF(Q55="ESTUDIO",BD55,SUM(AT55,BE55)))</f>
        <v>0</v>
      </c>
      <c r="BG55" s="54" t="str">
        <f aca="false">IF(OR(COUNTIF(P55:BE55,"No cumple")&gt;0,BF55=0),"NO CLASIFICABLE",R55)</f>
        <v>NO CLASIFICABLE</v>
      </c>
      <c r="BH55" s="67" t="str">
        <f aca="false">IF(AND(OR(Q55&lt;&gt;"Seleccione Tipo",R55&lt;&gt;"Seleccione tipo alquiler"),BG55="Seleccione tipo alquiler"),"Es obligatorio para su clasificación rellenar TIPO y TIPO DE ALQUILER de la vivienda","")</f>
        <v/>
      </c>
    </row>
    <row r="56" customFormat="false" ht="23.3" hidden="false" customHeight="false" outlineLevel="0" collapsed="false">
      <c r="A56" s="56" t="s">
        <v>63</v>
      </c>
      <c r="B56" s="57" t="str">
        <f aca="false">VLOOKUP(A56,VIA_CODIGO,2,0)</f>
        <v>XX</v>
      </c>
      <c r="C56" s="40" t="n">
        <f aca="false">IFERROR(VLOOKUP('ENUMERACION DE ALOJAMIENTOS'!F56,Datos!$A$1:$B$47,2,0),"")</f>
        <v>0</v>
      </c>
      <c r="D56" s="58"/>
      <c r="E56" s="59" t="str">
        <f aca="false">IFERROR(VLOOKUP('ENUMERACION DE ALOJAMIENTOS'!G56,Datos!$D$2:$F$1070,3,0),"")</f>
        <v/>
      </c>
      <c r="F56" s="43" t="s">
        <v>64</v>
      </c>
      <c r="G56" s="43"/>
      <c r="H56" s="60"/>
      <c r="I56" s="61"/>
      <c r="J56" s="61"/>
      <c r="K56" s="61"/>
      <c r="L56" s="61"/>
      <c r="M56" s="62"/>
      <c r="N56" s="61"/>
      <c r="O56" s="61"/>
      <c r="P56" s="61"/>
      <c r="Q56" s="58" t="s">
        <v>65</v>
      </c>
      <c r="R56" s="63" t="s">
        <v>66</v>
      </c>
      <c r="S56" s="63"/>
      <c r="T56" s="48" t="str">
        <f aca="false">IF(R56="POR HABITACIONES",IF(S56="","NO CUMPLE",""),"")</f>
        <v/>
      </c>
      <c r="U56" s="61"/>
      <c r="V56" s="64" t="e">
        <f aca="false">VLOOKUP($V$10,Datos!$K$6:$M$11,MATCH('ENUMERACION DE ALOJAMIENTOS'!R56,Datos!$K$6:$M$6,0),0)</f>
        <v>#N/A</v>
      </c>
      <c r="W56" s="64" t="e">
        <f aca="false">IF(OR(U56=1,U56=""),V56,(SUM(COUNTIF(Z56:AP56,"INDIVIDUAL"),(COUNTIF(Z56:AP56,"DOBLE"))*2)))</f>
        <v>#N/A</v>
      </c>
      <c r="X56" s="64" t="n">
        <f aca="false">SUM(COUNTIF(Z56:AP56,"INDIVIDUAL"),(COUNTIF(Z56:AP56,"DOBLE"))*2)</f>
        <v>0</v>
      </c>
      <c r="Y56" s="64"/>
      <c r="Z56" s="61" t="s">
        <v>65</v>
      </c>
      <c r="AA56" s="64" t="e">
        <f aca="false">VLOOKUP(Z56,Datos!$K$6:$M$9,MATCH('ENUMERACION DE ALOJAMIENTOS'!$R56,Datos!$K$6:$M$6,0),0)</f>
        <v>#N/A</v>
      </c>
      <c r="AB56" s="64" t="e">
        <f aca="false">IF(AC56&gt;=AA56,"Cumple","No cumple")</f>
        <v>#N/A</v>
      </c>
      <c r="AC56" s="61"/>
      <c r="AD56" s="61" t="s">
        <v>65</v>
      </c>
      <c r="AE56" s="64" t="e">
        <f aca="false">VLOOKUP(AD56,Datos!$K$6:$M$9,MATCH('ENUMERACION DE ALOJAMIENTOS'!$R56,Datos!$K$6:$M$6,0),0)</f>
        <v>#N/A</v>
      </c>
      <c r="AF56" s="64" t="e">
        <f aca="false">IF(AG56&gt;=AE56,"Cumple","No cumple")</f>
        <v>#N/A</v>
      </c>
      <c r="AG56" s="61"/>
      <c r="AH56" s="61" t="s">
        <v>65</v>
      </c>
      <c r="AI56" s="64" t="e">
        <f aca="false">VLOOKUP(AH56,Datos!$K$6:$M$9,MATCH('ENUMERACION DE ALOJAMIENTOS'!$R56,Datos!$K$6:$M$6,0),0)</f>
        <v>#N/A</v>
      </c>
      <c r="AJ56" s="64" t="e">
        <f aca="false">IF(AK56&gt;=AI56,"Cumple","No cumple")</f>
        <v>#N/A</v>
      </c>
      <c r="AK56" s="61"/>
      <c r="AL56" s="61" t="s">
        <v>65</v>
      </c>
      <c r="AM56" s="64" t="e">
        <f aca="false">VLOOKUP(AL56,Datos!$K$6:$M$9,MATCH('ENUMERACION DE ALOJAMIENTOS'!$R56,Datos!$K$6:$M$6,0),0)</f>
        <v>#N/A</v>
      </c>
      <c r="AN56" s="64" t="e">
        <f aca="false">IF(AO56&gt;=AM56,"Cumple","No cumple")</f>
        <v>#N/A</v>
      </c>
      <c r="AO56" s="61"/>
      <c r="AP56" s="61" t="s">
        <v>65</v>
      </c>
      <c r="AQ56" s="64" t="e">
        <f aca="false">VLOOKUP(AP56,Datos!$K$6:$M$9,MATCH('ENUMERACION DE ALOJAMIENTOS'!$R56,Datos!$K$6:$M$6,0),0)</f>
        <v>#N/A</v>
      </c>
      <c r="AR56" s="64" t="e">
        <f aca="false">IF(AS56&gt;=AQ56,"Cumple","No cumple")</f>
        <v>#N/A</v>
      </c>
      <c r="AS56" s="61"/>
      <c r="AT56" s="65" t="n">
        <f aca="false">IFERROR(IF(Q56="ESTUDIO",BE56,IF(OR(U56=1,U56=""),MIN(X56,V56),W56)),0)</f>
        <v>0</v>
      </c>
      <c r="AU56" s="50" t="str">
        <f aca="false">IF(R56="POR HABITACIONES",AT56-S56,"")</f>
        <v/>
      </c>
      <c r="AV56" s="66" t="n">
        <v>0</v>
      </c>
      <c r="AW56" s="64" t="e">
        <f aca="false">IF(((VLOOKUP($AW$11,Datos!$K$6:$M$9,MATCH('ENUMERACION DE ALOJAMIENTOS'!$R56,Datos!$K$6:$M$6,0),0))*AT56)&lt;10,10,((VLOOKUP($AW$11,Datos!$K$6:$M$9,MATCH('ENUMERACION DE ALOJAMIENTOS'!$R56,Datos!$K$6:$M$6,0),0))*AT56))</f>
        <v>#N/A</v>
      </c>
      <c r="AX56" s="64" t="e">
        <f aca="false">VLOOKUP($AX$11,Datos!$K$6:$P$10,MATCH('ENUMERACION DE ALOJAMIENTOS'!$R56,Datos!$K$6:$P$6,0),0)</f>
        <v>#N/A</v>
      </c>
      <c r="AY56" s="64" t="str">
        <f aca="false">IF($Q56&lt;&gt;"VIVIENDA","",IF(AV56&lt;AW56,"No cumple",""))</f>
        <v/>
      </c>
      <c r="AZ56" s="64" t="str">
        <f aca="false">IF($Q56&lt;&gt;"ESTUDIO","",IF(AV56&lt;AX56,"No cumple",""))</f>
        <v/>
      </c>
      <c r="BA56" s="49" t="n">
        <f aca="false">IF(U56&lt;=1,6,10)</f>
        <v>6</v>
      </c>
      <c r="BB56" s="49" t="n">
        <f aca="false">IF(Q56="ESTUDIO",2,IF((10-AT56)&gt;AT56,ROUNDDOWN(AT56/2,0),MIN(10-AT56,ROUNDDOWN(AT56/2,0))))</f>
        <v>0</v>
      </c>
      <c r="BC56" s="49" t="n">
        <f aca="false">IF((10-AT56-S56)&gt;AT56,ROUNDDOWN(AT56/2,0),MIN(10-AT56-S56,ROUNDDOWN(AT56/2,0)))</f>
        <v>0</v>
      </c>
      <c r="BD56" s="50" t="n">
        <f aca="false">IF(OR(Q56="ESTUDIO",AND(COUNTIF(Z56:AP56,"DOBLE")=1,COUNTIF(Z56:AP56,"Seleccione Tipo")=4)),2,IFERROR(ROUNDDOWN(MIN(BB56:BC56),0),0))</f>
        <v>0</v>
      </c>
      <c r="BE56" s="52" t="s">
        <v>67</v>
      </c>
      <c r="BF56" s="53" t="n">
        <f aca="false">IF(R56="POR HABITACIONES",SUM(BE56,AU56),IF(Q56="ESTUDIO",BD56,SUM(AT56,BE56)))</f>
        <v>0</v>
      </c>
      <c r="BG56" s="54" t="str">
        <f aca="false">IF(OR(COUNTIF(P56:BE56,"No cumple")&gt;0,BF56=0),"NO CLASIFICABLE",R56)</f>
        <v>NO CLASIFICABLE</v>
      </c>
      <c r="BH56" s="67" t="str">
        <f aca="false">IF(AND(OR(Q56&lt;&gt;"Seleccione Tipo",R56&lt;&gt;"Seleccione tipo alquiler"),BG56="Seleccione tipo alquiler"),"Es obligatorio para su clasificación rellenar TIPO y TIPO DE ALQUILER de la vivienda","")</f>
        <v/>
      </c>
    </row>
    <row r="57" customFormat="false" ht="23.3" hidden="false" customHeight="false" outlineLevel="0" collapsed="false">
      <c r="A57" s="56" t="s">
        <v>63</v>
      </c>
      <c r="B57" s="57" t="str">
        <f aca="false">VLOOKUP(A57,VIA_CODIGO,2,0)</f>
        <v>XX</v>
      </c>
      <c r="C57" s="40" t="n">
        <f aca="false">IFERROR(VLOOKUP('ENUMERACION DE ALOJAMIENTOS'!F57,Datos!$A$1:$B$47,2,0),"")</f>
        <v>0</v>
      </c>
      <c r="D57" s="58"/>
      <c r="E57" s="59" t="str">
        <f aca="false">IFERROR(VLOOKUP('ENUMERACION DE ALOJAMIENTOS'!G57,Datos!$D$2:$F$1070,3,0),"")</f>
        <v/>
      </c>
      <c r="F57" s="43" t="s">
        <v>64</v>
      </c>
      <c r="G57" s="43"/>
      <c r="H57" s="60"/>
      <c r="I57" s="61"/>
      <c r="J57" s="61"/>
      <c r="K57" s="61"/>
      <c r="L57" s="61"/>
      <c r="M57" s="62"/>
      <c r="N57" s="61"/>
      <c r="O57" s="61"/>
      <c r="P57" s="61"/>
      <c r="Q57" s="58" t="s">
        <v>65</v>
      </c>
      <c r="R57" s="63" t="s">
        <v>66</v>
      </c>
      <c r="S57" s="63"/>
      <c r="T57" s="48" t="str">
        <f aca="false">IF(R57="POR HABITACIONES",IF(S57="","NO CUMPLE",""),"")</f>
        <v/>
      </c>
      <c r="U57" s="61"/>
      <c r="V57" s="64" t="e">
        <f aca="false">VLOOKUP($V$10,Datos!$K$6:$M$11,MATCH('ENUMERACION DE ALOJAMIENTOS'!R57,Datos!$K$6:$M$6,0),0)</f>
        <v>#N/A</v>
      </c>
      <c r="W57" s="64" t="e">
        <f aca="false">IF(OR(U57=1,U57=""),V57,(SUM(COUNTIF(Z57:AP57,"INDIVIDUAL"),(COUNTIF(Z57:AP57,"DOBLE"))*2)))</f>
        <v>#N/A</v>
      </c>
      <c r="X57" s="64" t="n">
        <f aca="false">SUM(COUNTIF(Z57:AP57,"INDIVIDUAL"),(COUNTIF(Z57:AP57,"DOBLE"))*2)</f>
        <v>0</v>
      </c>
      <c r="Y57" s="64"/>
      <c r="Z57" s="61" t="s">
        <v>65</v>
      </c>
      <c r="AA57" s="64" t="e">
        <f aca="false">VLOOKUP(Z57,Datos!$K$6:$M$9,MATCH('ENUMERACION DE ALOJAMIENTOS'!$R57,Datos!$K$6:$M$6,0),0)</f>
        <v>#N/A</v>
      </c>
      <c r="AB57" s="64" t="e">
        <f aca="false">IF(AC57&gt;=AA57,"Cumple","No cumple")</f>
        <v>#N/A</v>
      </c>
      <c r="AC57" s="61"/>
      <c r="AD57" s="61" t="s">
        <v>65</v>
      </c>
      <c r="AE57" s="64" t="e">
        <f aca="false">VLOOKUP(AD57,Datos!$K$6:$M$9,MATCH('ENUMERACION DE ALOJAMIENTOS'!$R57,Datos!$K$6:$M$6,0),0)</f>
        <v>#N/A</v>
      </c>
      <c r="AF57" s="64" t="e">
        <f aca="false">IF(AG57&gt;=AE57,"Cumple","No cumple")</f>
        <v>#N/A</v>
      </c>
      <c r="AG57" s="61"/>
      <c r="AH57" s="61" t="s">
        <v>65</v>
      </c>
      <c r="AI57" s="64" t="e">
        <f aca="false">VLOOKUP(AH57,Datos!$K$6:$M$9,MATCH('ENUMERACION DE ALOJAMIENTOS'!$R57,Datos!$K$6:$M$6,0),0)</f>
        <v>#N/A</v>
      </c>
      <c r="AJ57" s="64" t="e">
        <f aca="false">IF(AK57&gt;=AI57,"Cumple","No cumple")</f>
        <v>#N/A</v>
      </c>
      <c r="AK57" s="61"/>
      <c r="AL57" s="61" t="s">
        <v>65</v>
      </c>
      <c r="AM57" s="64" t="e">
        <f aca="false">VLOOKUP(AL57,Datos!$K$6:$M$9,MATCH('ENUMERACION DE ALOJAMIENTOS'!$R57,Datos!$K$6:$M$6,0),0)</f>
        <v>#N/A</v>
      </c>
      <c r="AN57" s="64" t="e">
        <f aca="false">IF(AO57&gt;=AM57,"Cumple","No cumple")</f>
        <v>#N/A</v>
      </c>
      <c r="AO57" s="61"/>
      <c r="AP57" s="61" t="s">
        <v>65</v>
      </c>
      <c r="AQ57" s="64" t="e">
        <f aca="false">VLOOKUP(AP57,Datos!$K$6:$M$9,MATCH('ENUMERACION DE ALOJAMIENTOS'!$R57,Datos!$K$6:$M$6,0),0)</f>
        <v>#N/A</v>
      </c>
      <c r="AR57" s="64" t="e">
        <f aca="false">IF(AS57&gt;=AQ57,"Cumple","No cumple")</f>
        <v>#N/A</v>
      </c>
      <c r="AS57" s="61"/>
      <c r="AT57" s="65" t="n">
        <f aca="false">IFERROR(IF(Q57="ESTUDIO",BE57,IF(OR(U57=1,U57=""),MIN(X57,V57),W57)),0)</f>
        <v>0</v>
      </c>
      <c r="AU57" s="50" t="str">
        <f aca="false">IF(R57="POR HABITACIONES",AT57-S57,"")</f>
        <v/>
      </c>
      <c r="AV57" s="66" t="n">
        <v>0</v>
      </c>
      <c r="AW57" s="64" t="e">
        <f aca="false">IF(((VLOOKUP($AW$11,Datos!$K$6:$M$9,MATCH('ENUMERACION DE ALOJAMIENTOS'!$R57,Datos!$K$6:$M$6,0),0))*AT57)&lt;10,10,((VLOOKUP($AW$11,Datos!$K$6:$M$9,MATCH('ENUMERACION DE ALOJAMIENTOS'!$R57,Datos!$K$6:$M$6,0),0))*AT57))</f>
        <v>#N/A</v>
      </c>
      <c r="AX57" s="64" t="e">
        <f aca="false">VLOOKUP($AX$11,Datos!$K$6:$P$10,MATCH('ENUMERACION DE ALOJAMIENTOS'!$R57,Datos!$K$6:$P$6,0),0)</f>
        <v>#N/A</v>
      </c>
      <c r="AY57" s="64" t="str">
        <f aca="false">IF($Q57&lt;&gt;"VIVIENDA","",IF(AV57&lt;AW57,"No cumple",""))</f>
        <v/>
      </c>
      <c r="AZ57" s="64" t="str">
        <f aca="false">IF($Q57&lt;&gt;"ESTUDIO","",IF(AV57&lt;AX57,"No cumple",""))</f>
        <v/>
      </c>
      <c r="BA57" s="49" t="n">
        <f aca="false">IF(U57&lt;=1,6,10)</f>
        <v>6</v>
      </c>
      <c r="BB57" s="49" t="n">
        <f aca="false">IF(Q57="ESTUDIO",2,IF((10-AT57)&gt;AT57,ROUNDDOWN(AT57/2,0),MIN(10-AT57,ROUNDDOWN(AT57/2,0))))</f>
        <v>0</v>
      </c>
      <c r="BC57" s="49" t="n">
        <f aca="false">IF((10-AT57-S57)&gt;AT57,ROUNDDOWN(AT57/2,0),MIN(10-AT57-S57,ROUNDDOWN(AT57/2,0)))</f>
        <v>0</v>
      </c>
      <c r="BD57" s="50" t="n">
        <f aca="false">IF(OR(Q57="ESTUDIO",AND(COUNTIF(Z57:AP57,"DOBLE")=1,COUNTIF(Z57:AP57,"Seleccione Tipo")=4)),2,IFERROR(ROUNDDOWN(MIN(BB57:BC57),0),0))</f>
        <v>0</v>
      </c>
      <c r="BE57" s="52" t="s">
        <v>67</v>
      </c>
      <c r="BF57" s="53" t="n">
        <f aca="false">IF(R57="POR HABITACIONES",SUM(BE57,AU57),IF(Q57="ESTUDIO",BD57,SUM(AT57,BE57)))</f>
        <v>0</v>
      </c>
      <c r="BG57" s="54" t="str">
        <f aca="false">IF(OR(COUNTIF(P57:BE57,"No cumple")&gt;0,BF57=0),"NO CLASIFICABLE",R57)</f>
        <v>NO CLASIFICABLE</v>
      </c>
      <c r="BH57" s="67" t="str">
        <f aca="false">IF(AND(OR(Q57&lt;&gt;"Seleccione Tipo",R57&lt;&gt;"Seleccione tipo alquiler"),BG57="Seleccione tipo alquiler"),"Es obligatorio para su clasificación rellenar TIPO y TIPO DE ALQUILER de la vivienda","")</f>
        <v/>
      </c>
    </row>
    <row r="58" customFormat="false" ht="23.3" hidden="false" customHeight="false" outlineLevel="0" collapsed="false">
      <c r="A58" s="56" t="s">
        <v>63</v>
      </c>
      <c r="B58" s="57" t="str">
        <f aca="false">VLOOKUP(A58,VIA_CODIGO,2,0)</f>
        <v>XX</v>
      </c>
      <c r="C58" s="40" t="n">
        <f aca="false">IFERROR(VLOOKUP('ENUMERACION DE ALOJAMIENTOS'!F58,Datos!$A$1:$B$47,2,0),"")</f>
        <v>0</v>
      </c>
      <c r="D58" s="58"/>
      <c r="E58" s="59" t="str">
        <f aca="false">IFERROR(VLOOKUP('ENUMERACION DE ALOJAMIENTOS'!G58,Datos!$D$2:$F$1070,3,0),"")</f>
        <v/>
      </c>
      <c r="F58" s="43" t="s">
        <v>64</v>
      </c>
      <c r="G58" s="43"/>
      <c r="H58" s="60"/>
      <c r="I58" s="61"/>
      <c r="J58" s="61"/>
      <c r="K58" s="61"/>
      <c r="L58" s="61"/>
      <c r="M58" s="62"/>
      <c r="N58" s="61"/>
      <c r="O58" s="61"/>
      <c r="P58" s="61"/>
      <c r="Q58" s="58" t="s">
        <v>65</v>
      </c>
      <c r="R58" s="63" t="s">
        <v>66</v>
      </c>
      <c r="S58" s="63"/>
      <c r="T58" s="48" t="str">
        <f aca="false">IF(R58="POR HABITACIONES",IF(S58="","NO CUMPLE",""),"")</f>
        <v/>
      </c>
      <c r="U58" s="61"/>
      <c r="V58" s="64" t="e">
        <f aca="false">VLOOKUP($V$10,Datos!$K$6:$M$11,MATCH('ENUMERACION DE ALOJAMIENTOS'!R58,Datos!$K$6:$M$6,0),0)</f>
        <v>#N/A</v>
      </c>
      <c r="W58" s="64" t="e">
        <f aca="false">IF(OR(U58=1,U58=""),V58,(SUM(COUNTIF(Z58:AP58,"INDIVIDUAL"),(COUNTIF(Z58:AP58,"DOBLE"))*2)))</f>
        <v>#N/A</v>
      </c>
      <c r="X58" s="64" t="n">
        <f aca="false">SUM(COUNTIF(Z58:AP58,"INDIVIDUAL"),(COUNTIF(Z58:AP58,"DOBLE"))*2)</f>
        <v>0</v>
      </c>
      <c r="Y58" s="64"/>
      <c r="Z58" s="61" t="s">
        <v>65</v>
      </c>
      <c r="AA58" s="64" t="e">
        <f aca="false">VLOOKUP(Z58,Datos!$K$6:$M$9,MATCH('ENUMERACION DE ALOJAMIENTOS'!$R58,Datos!$K$6:$M$6,0),0)</f>
        <v>#N/A</v>
      </c>
      <c r="AB58" s="64" t="e">
        <f aca="false">IF(AC58&gt;=AA58,"Cumple","No cumple")</f>
        <v>#N/A</v>
      </c>
      <c r="AC58" s="61"/>
      <c r="AD58" s="61" t="s">
        <v>65</v>
      </c>
      <c r="AE58" s="64" t="e">
        <f aca="false">VLOOKUP(AD58,Datos!$K$6:$M$9,MATCH('ENUMERACION DE ALOJAMIENTOS'!$R58,Datos!$K$6:$M$6,0),0)</f>
        <v>#N/A</v>
      </c>
      <c r="AF58" s="64" t="e">
        <f aca="false">IF(AG58&gt;=AE58,"Cumple","No cumple")</f>
        <v>#N/A</v>
      </c>
      <c r="AG58" s="61"/>
      <c r="AH58" s="61" t="s">
        <v>65</v>
      </c>
      <c r="AI58" s="64" t="e">
        <f aca="false">VLOOKUP(AH58,Datos!$K$6:$M$9,MATCH('ENUMERACION DE ALOJAMIENTOS'!$R58,Datos!$K$6:$M$6,0),0)</f>
        <v>#N/A</v>
      </c>
      <c r="AJ58" s="64" t="e">
        <f aca="false">IF(AK58&gt;=AI58,"Cumple","No cumple")</f>
        <v>#N/A</v>
      </c>
      <c r="AK58" s="61"/>
      <c r="AL58" s="61" t="s">
        <v>65</v>
      </c>
      <c r="AM58" s="64" t="e">
        <f aca="false">VLOOKUP(AL58,Datos!$K$6:$M$9,MATCH('ENUMERACION DE ALOJAMIENTOS'!$R58,Datos!$K$6:$M$6,0),0)</f>
        <v>#N/A</v>
      </c>
      <c r="AN58" s="64" t="e">
        <f aca="false">IF(AO58&gt;=AM58,"Cumple","No cumple")</f>
        <v>#N/A</v>
      </c>
      <c r="AO58" s="61"/>
      <c r="AP58" s="61" t="s">
        <v>65</v>
      </c>
      <c r="AQ58" s="64" t="e">
        <f aca="false">VLOOKUP(AP58,Datos!$K$6:$M$9,MATCH('ENUMERACION DE ALOJAMIENTOS'!$R58,Datos!$K$6:$M$6,0),0)</f>
        <v>#N/A</v>
      </c>
      <c r="AR58" s="64" t="e">
        <f aca="false">IF(AS58&gt;=AQ58,"Cumple","No cumple")</f>
        <v>#N/A</v>
      </c>
      <c r="AS58" s="61"/>
      <c r="AT58" s="65" t="n">
        <f aca="false">IFERROR(IF(Q58="ESTUDIO",BE58,IF(OR(U58=1,U58=""),MIN(X58,V58),W58)),0)</f>
        <v>0</v>
      </c>
      <c r="AU58" s="50" t="str">
        <f aca="false">IF(R58="POR HABITACIONES",AT58-S58,"")</f>
        <v/>
      </c>
      <c r="AV58" s="66" t="n">
        <v>0</v>
      </c>
      <c r="AW58" s="64" t="e">
        <f aca="false">IF(((VLOOKUP($AW$11,Datos!$K$6:$M$9,MATCH('ENUMERACION DE ALOJAMIENTOS'!$R58,Datos!$K$6:$M$6,0),0))*AT58)&lt;10,10,((VLOOKUP($AW$11,Datos!$K$6:$M$9,MATCH('ENUMERACION DE ALOJAMIENTOS'!$R58,Datos!$K$6:$M$6,0),0))*AT58))</f>
        <v>#N/A</v>
      </c>
      <c r="AX58" s="64" t="e">
        <f aca="false">VLOOKUP($AX$11,Datos!$K$6:$P$10,MATCH('ENUMERACION DE ALOJAMIENTOS'!$R58,Datos!$K$6:$P$6,0),0)</f>
        <v>#N/A</v>
      </c>
      <c r="AY58" s="64" t="str">
        <f aca="false">IF($Q58&lt;&gt;"VIVIENDA","",IF(AV58&lt;AW58,"No cumple",""))</f>
        <v/>
      </c>
      <c r="AZ58" s="64" t="str">
        <f aca="false">IF($Q58&lt;&gt;"ESTUDIO","",IF(AV58&lt;AX58,"No cumple",""))</f>
        <v/>
      </c>
      <c r="BA58" s="49" t="n">
        <f aca="false">IF(U58&lt;=1,6,10)</f>
        <v>6</v>
      </c>
      <c r="BB58" s="49" t="n">
        <f aca="false">IF(Q58="ESTUDIO",2,IF((10-AT58)&gt;AT58,ROUNDDOWN(AT58/2,0),MIN(10-AT58,ROUNDDOWN(AT58/2,0))))</f>
        <v>0</v>
      </c>
      <c r="BC58" s="49" t="n">
        <f aca="false">IF((10-AT58-S58)&gt;AT58,ROUNDDOWN(AT58/2,0),MIN(10-AT58-S58,ROUNDDOWN(AT58/2,0)))</f>
        <v>0</v>
      </c>
      <c r="BD58" s="50" t="n">
        <f aca="false">IF(OR(Q58="ESTUDIO",AND(COUNTIF(Z58:AP58,"DOBLE")=1,COUNTIF(Z58:AP58,"Seleccione Tipo")=4)),2,IFERROR(ROUNDDOWN(MIN(BB58:BC58),0),0))</f>
        <v>0</v>
      </c>
      <c r="BE58" s="52" t="s">
        <v>67</v>
      </c>
      <c r="BF58" s="53" t="n">
        <f aca="false">IF(R58="POR HABITACIONES",SUM(BE58,AU58),IF(Q58="ESTUDIO",BD58,SUM(AT58,BE58)))</f>
        <v>0</v>
      </c>
      <c r="BG58" s="54" t="str">
        <f aca="false">IF(OR(COUNTIF(P58:BE58,"No cumple")&gt;0,BF58=0),"NO CLASIFICABLE",R58)</f>
        <v>NO CLASIFICABLE</v>
      </c>
      <c r="BH58" s="67" t="str">
        <f aca="false">IF(AND(OR(Q58&lt;&gt;"Seleccione Tipo",R58&lt;&gt;"Seleccione tipo alquiler"),BG58="Seleccione tipo alquiler"),"Es obligatorio para su clasificación rellenar TIPO y TIPO DE ALQUILER de la vivienda","")</f>
        <v/>
      </c>
    </row>
    <row r="59" customFormat="false" ht="23.3" hidden="false" customHeight="false" outlineLevel="0" collapsed="false">
      <c r="A59" s="56" t="s">
        <v>63</v>
      </c>
      <c r="B59" s="57" t="str">
        <f aca="false">VLOOKUP(A59,VIA_CODIGO,2,0)</f>
        <v>XX</v>
      </c>
      <c r="C59" s="40" t="n">
        <f aca="false">IFERROR(VLOOKUP('ENUMERACION DE ALOJAMIENTOS'!F59,Datos!$A$1:$B$47,2,0),"")</f>
        <v>0</v>
      </c>
      <c r="D59" s="58"/>
      <c r="E59" s="59" t="str">
        <f aca="false">IFERROR(VLOOKUP('ENUMERACION DE ALOJAMIENTOS'!G59,Datos!$D$2:$F$1070,3,0),"")</f>
        <v/>
      </c>
      <c r="F59" s="43" t="s">
        <v>64</v>
      </c>
      <c r="G59" s="43"/>
      <c r="H59" s="60"/>
      <c r="I59" s="61"/>
      <c r="J59" s="61"/>
      <c r="K59" s="61"/>
      <c r="L59" s="61"/>
      <c r="M59" s="62"/>
      <c r="N59" s="61"/>
      <c r="O59" s="61"/>
      <c r="P59" s="61"/>
      <c r="Q59" s="58" t="s">
        <v>65</v>
      </c>
      <c r="R59" s="63" t="s">
        <v>66</v>
      </c>
      <c r="S59" s="63"/>
      <c r="T59" s="48" t="str">
        <f aca="false">IF(R59="POR HABITACIONES",IF(S59="","NO CUMPLE",""),"")</f>
        <v/>
      </c>
      <c r="U59" s="61"/>
      <c r="V59" s="64" t="e">
        <f aca="false">VLOOKUP($V$10,Datos!$K$6:$M$11,MATCH('ENUMERACION DE ALOJAMIENTOS'!R59,Datos!$K$6:$M$6,0),0)</f>
        <v>#N/A</v>
      </c>
      <c r="W59" s="64" t="e">
        <f aca="false">IF(OR(U59=1,U59=""),V59,(SUM(COUNTIF(Z59:AP59,"INDIVIDUAL"),(COUNTIF(Z59:AP59,"DOBLE"))*2)))</f>
        <v>#N/A</v>
      </c>
      <c r="X59" s="64" t="n">
        <f aca="false">SUM(COUNTIF(Z59:AP59,"INDIVIDUAL"),(COUNTIF(Z59:AP59,"DOBLE"))*2)</f>
        <v>0</v>
      </c>
      <c r="Y59" s="64"/>
      <c r="Z59" s="61" t="s">
        <v>65</v>
      </c>
      <c r="AA59" s="64" t="e">
        <f aca="false">VLOOKUP(Z59,Datos!$K$6:$M$9,MATCH('ENUMERACION DE ALOJAMIENTOS'!$R59,Datos!$K$6:$M$6,0),0)</f>
        <v>#N/A</v>
      </c>
      <c r="AB59" s="64" t="e">
        <f aca="false">IF(AC59&gt;=AA59,"Cumple","No cumple")</f>
        <v>#N/A</v>
      </c>
      <c r="AC59" s="61"/>
      <c r="AD59" s="61" t="s">
        <v>65</v>
      </c>
      <c r="AE59" s="64" t="e">
        <f aca="false">VLOOKUP(AD59,Datos!$K$6:$M$9,MATCH('ENUMERACION DE ALOJAMIENTOS'!$R59,Datos!$K$6:$M$6,0),0)</f>
        <v>#N/A</v>
      </c>
      <c r="AF59" s="64" t="e">
        <f aca="false">IF(AG59&gt;=AE59,"Cumple","No cumple")</f>
        <v>#N/A</v>
      </c>
      <c r="AG59" s="61"/>
      <c r="AH59" s="61" t="s">
        <v>65</v>
      </c>
      <c r="AI59" s="64" t="e">
        <f aca="false">VLOOKUP(AH59,Datos!$K$6:$M$9,MATCH('ENUMERACION DE ALOJAMIENTOS'!$R59,Datos!$K$6:$M$6,0),0)</f>
        <v>#N/A</v>
      </c>
      <c r="AJ59" s="64" t="e">
        <f aca="false">IF(AK59&gt;=AI59,"Cumple","No cumple")</f>
        <v>#N/A</v>
      </c>
      <c r="AK59" s="61"/>
      <c r="AL59" s="61" t="s">
        <v>65</v>
      </c>
      <c r="AM59" s="64" t="e">
        <f aca="false">VLOOKUP(AL59,Datos!$K$6:$M$9,MATCH('ENUMERACION DE ALOJAMIENTOS'!$R59,Datos!$K$6:$M$6,0),0)</f>
        <v>#N/A</v>
      </c>
      <c r="AN59" s="64" t="e">
        <f aca="false">IF(AO59&gt;=AM59,"Cumple","No cumple")</f>
        <v>#N/A</v>
      </c>
      <c r="AO59" s="61"/>
      <c r="AP59" s="61" t="s">
        <v>65</v>
      </c>
      <c r="AQ59" s="64" t="e">
        <f aca="false">VLOOKUP(AP59,Datos!$K$6:$M$9,MATCH('ENUMERACION DE ALOJAMIENTOS'!$R59,Datos!$K$6:$M$6,0),0)</f>
        <v>#N/A</v>
      </c>
      <c r="AR59" s="64" t="e">
        <f aca="false">IF(AS59&gt;=AQ59,"Cumple","No cumple")</f>
        <v>#N/A</v>
      </c>
      <c r="AS59" s="61"/>
      <c r="AT59" s="65" t="n">
        <f aca="false">IFERROR(IF(Q59="ESTUDIO",BE59,IF(OR(U59=1,U59=""),MIN(X59,V59),W59)),0)</f>
        <v>0</v>
      </c>
      <c r="AU59" s="50" t="str">
        <f aca="false">IF(R59="POR HABITACIONES",AT59-S59,"")</f>
        <v/>
      </c>
      <c r="AV59" s="66" t="n">
        <v>0</v>
      </c>
      <c r="AW59" s="64" t="e">
        <f aca="false">IF(((VLOOKUP($AW$11,Datos!$K$6:$M$9,MATCH('ENUMERACION DE ALOJAMIENTOS'!$R59,Datos!$K$6:$M$6,0),0))*AT59)&lt;10,10,((VLOOKUP($AW$11,Datos!$K$6:$M$9,MATCH('ENUMERACION DE ALOJAMIENTOS'!$R59,Datos!$K$6:$M$6,0),0))*AT59))</f>
        <v>#N/A</v>
      </c>
      <c r="AX59" s="64" t="e">
        <f aca="false">VLOOKUP($AX$11,Datos!$K$6:$P$10,MATCH('ENUMERACION DE ALOJAMIENTOS'!$R59,Datos!$K$6:$P$6,0),0)</f>
        <v>#N/A</v>
      </c>
      <c r="AY59" s="64" t="str">
        <f aca="false">IF($Q59&lt;&gt;"VIVIENDA","",IF(AV59&lt;AW59,"No cumple",""))</f>
        <v/>
      </c>
      <c r="AZ59" s="64" t="str">
        <f aca="false">IF($Q59&lt;&gt;"ESTUDIO","",IF(AV59&lt;AX59,"No cumple",""))</f>
        <v/>
      </c>
      <c r="BA59" s="49" t="n">
        <f aca="false">IF(U59&lt;=1,6,10)</f>
        <v>6</v>
      </c>
      <c r="BB59" s="49" t="n">
        <f aca="false">IF(Q59="ESTUDIO",2,IF((10-AT59)&gt;AT59,ROUNDDOWN(AT59/2,0),MIN(10-AT59,ROUNDDOWN(AT59/2,0))))</f>
        <v>0</v>
      </c>
      <c r="BC59" s="49" t="n">
        <f aca="false">IF((10-AT59-S59)&gt;AT59,ROUNDDOWN(AT59/2,0),MIN(10-AT59-S59,ROUNDDOWN(AT59/2,0)))</f>
        <v>0</v>
      </c>
      <c r="BD59" s="50" t="n">
        <f aca="false">IF(OR(Q59="ESTUDIO",AND(COUNTIF(Z59:AP59,"DOBLE")=1,COUNTIF(Z59:AP59,"Seleccione Tipo")=4)),2,IFERROR(ROUNDDOWN(MIN(BB59:BC59),0),0))</f>
        <v>0</v>
      </c>
      <c r="BE59" s="52" t="s">
        <v>67</v>
      </c>
      <c r="BF59" s="53" t="n">
        <f aca="false">IF(R59="POR HABITACIONES",SUM(BE59,AU59),IF(Q59="ESTUDIO",BD59,SUM(AT59,BE59)))</f>
        <v>0</v>
      </c>
      <c r="BG59" s="54" t="str">
        <f aca="false">IF(OR(COUNTIF(P59:BE59,"No cumple")&gt;0,BF59=0),"NO CLASIFICABLE",R59)</f>
        <v>NO CLASIFICABLE</v>
      </c>
      <c r="BH59" s="67" t="str">
        <f aca="false">IF(AND(OR(Q59&lt;&gt;"Seleccione Tipo",R59&lt;&gt;"Seleccione tipo alquiler"),BG59="Seleccione tipo alquiler"),"Es obligatorio para su clasificación rellenar TIPO y TIPO DE ALQUILER de la vivienda","")</f>
        <v/>
      </c>
    </row>
    <row r="60" customFormat="false" ht="23.3" hidden="false" customHeight="false" outlineLevel="0" collapsed="false">
      <c r="A60" s="56" t="s">
        <v>63</v>
      </c>
      <c r="B60" s="57" t="str">
        <f aca="false">VLOOKUP(A60,VIA_CODIGO,2,0)</f>
        <v>XX</v>
      </c>
      <c r="C60" s="40" t="n">
        <f aca="false">IFERROR(VLOOKUP('ENUMERACION DE ALOJAMIENTOS'!F60,Datos!$A$1:$B$47,2,0),"")</f>
        <v>0</v>
      </c>
      <c r="D60" s="58"/>
      <c r="E60" s="59" t="str">
        <f aca="false">IFERROR(VLOOKUP('ENUMERACION DE ALOJAMIENTOS'!G60,Datos!$D$2:$F$1070,3,0),"")</f>
        <v/>
      </c>
      <c r="F60" s="43" t="s">
        <v>64</v>
      </c>
      <c r="G60" s="43"/>
      <c r="H60" s="60"/>
      <c r="I60" s="61"/>
      <c r="J60" s="61"/>
      <c r="K60" s="61"/>
      <c r="L60" s="61"/>
      <c r="M60" s="62"/>
      <c r="N60" s="61"/>
      <c r="O60" s="61"/>
      <c r="P60" s="61"/>
      <c r="Q60" s="58" t="s">
        <v>65</v>
      </c>
      <c r="R60" s="63" t="s">
        <v>66</v>
      </c>
      <c r="S60" s="63"/>
      <c r="T60" s="48" t="str">
        <f aca="false">IF(R60="POR HABITACIONES",IF(S60="","NO CUMPLE",""),"")</f>
        <v/>
      </c>
      <c r="U60" s="61"/>
      <c r="V60" s="64" t="e">
        <f aca="false">VLOOKUP($V$10,Datos!$K$6:$M$11,MATCH('ENUMERACION DE ALOJAMIENTOS'!R60,Datos!$K$6:$M$6,0),0)</f>
        <v>#N/A</v>
      </c>
      <c r="W60" s="64" t="e">
        <f aca="false">IF(OR(U60=1,U60=""),V60,(SUM(COUNTIF(Z60:AP60,"INDIVIDUAL"),(COUNTIF(Z60:AP60,"DOBLE"))*2)))</f>
        <v>#N/A</v>
      </c>
      <c r="X60" s="64" t="n">
        <f aca="false">SUM(COUNTIF(Z60:AP60,"INDIVIDUAL"),(COUNTIF(Z60:AP60,"DOBLE"))*2)</f>
        <v>0</v>
      </c>
      <c r="Y60" s="64"/>
      <c r="Z60" s="61" t="s">
        <v>65</v>
      </c>
      <c r="AA60" s="64" t="e">
        <f aca="false">VLOOKUP(Z60,Datos!$K$6:$M$9,MATCH('ENUMERACION DE ALOJAMIENTOS'!$R60,Datos!$K$6:$M$6,0),0)</f>
        <v>#N/A</v>
      </c>
      <c r="AB60" s="64" t="e">
        <f aca="false">IF(AC60&gt;=AA60,"Cumple","No cumple")</f>
        <v>#N/A</v>
      </c>
      <c r="AC60" s="61"/>
      <c r="AD60" s="61" t="s">
        <v>65</v>
      </c>
      <c r="AE60" s="64" t="e">
        <f aca="false">VLOOKUP(AD60,Datos!$K$6:$M$9,MATCH('ENUMERACION DE ALOJAMIENTOS'!$R60,Datos!$K$6:$M$6,0),0)</f>
        <v>#N/A</v>
      </c>
      <c r="AF60" s="64" t="e">
        <f aca="false">IF(AG60&gt;=AE60,"Cumple","No cumple")</f>
        <v>#N/A</v>
      </c>
      <c r="AG60" s="61"/>
      <c r="AH60" s="61" t="s">
        <v>65</v>
      </c>
      <c r="AI60" s="64" t="e">
        <f aca="false">VLOOKUP(AH60,Datos!$K$6:$M$9,MATCH('ENUMERACION DE ALOJAMIENTOS'!$R60,Datos!$K$6:$M$6,0),0)</f>
        <v>#N/A</v>
      </c>
      <c r="AJ60" s="64" t="e">
        <f aca="false">IF(AK60&gt;=AI60,"Cumple","No cumple")</f>
        <v>#N/A</v>
      </c>
      <c r="AK60" s="61"/>
      <c r="AL60" s="61" t="s">
        <v>65</v>
      </c>
      <c r="AM60" s="64" t="e">
        <f aca="false">VLOOKUP(AL60,Datos!$K$6:$M$9,MATCH('ENUMERACION DE ALOJAMIENTOS'!$R60,Datos!$K$6:$M$6,0),0)</f>
        <v>#N/A</v>
      </c>
      <c r="AN60" s="64" t="e">
        <f aca="false">IF(AO60&gt;=AM60,"Cumple","No cumple")</f>
        <v>#N/A</v>
      </c>
      <c r="AO60" s="61"/>
      <c r="AP60" s="61" t="s">
        <v>65</v>
      </c>
      <c r="AQ60" s="64" t="e">
        <f aca="false">VLOOKUP(AP60,Datos!$K$6:$M$9,MATCH('ENUMERACION DE ALOJAMIENTOS'!$R60,Datos!$K$6:$M$6,0),0)</f>
        <v>#N/A</v>
      </c>
      <c r="AR60" s="64" t="e">
        <f aca="false">IF(AS60&gt;=AQ60,"Cumple","No cumple")</f>
        <v>#N/A</v>
      </c>
      <c r="AS60" s="61"/>
      <c r="AT60" s="65" t="n">
        <f aca="false">IFERROR(IF(Q60="ESTUDIO",BE60,IF(OR(U60=1,U60=""),MIN(X60,V60),W60)),0)</f>
        <v>0</v>
      </c>
      <c r="AU60" s="50" t="str">
        <f aca="false">IF(R60="POR HABITACIONES",AT60-S60,"")</f>
        <v/>
      </c>
      <c r="AV60" s="66" t="n">
        <v>0</v>
      </c>
      <c r="AW60" s="64" t="e">
        <f aca="false">IF(((VLOOKUP($AW$11,Datos!$K$6:$M$9,MATCH('ENUMERACION DE ALOJAMIENTOS'!$R60,Datos!$K$6:$M$6,0),0))*AT60)&lt;10,10,((VLOOKUP($AW$11,Datos!$K$6:$M$9,MATCH('ENUMERACION DE ALOJAMIENTOS'!$R60,Datos!$K$6:$M$6,0),0))*AT60))</f>
        <v>#N/A</v>
      </c>
      <c r="AX60" s="64" t="e">
        <f aca="false">VLOOKUP($AX$11,Datos!$K$6:$P$10,MATCH('ENUMERACION DE ALOJAMIENTOS'!$R60,Datos!$K$6:$P$6,0),0)</f>
        <v>#N/A</v>
      </c>
      <c r="AY60" s="64" t="str">
        <f aca="false">IF($Q60&lt;&gt;"VIVIENDA","",IF(AV60&lt;AW60,"No cumple",""))</f>
        <v/>
      </c>
      <c r="AZ60" s="64" t="str">
        <f aca="false">IF($Q60&lt;&gt;"ESTUDIO","",IF(AV60&lt;AX60,"No cumple",""))</f>
        <v/>
      </c>
      <c r="BA60" s="49" t="n">
        <f aca="false">IF(U60&lt;=1,6,10)</f>
        <v>6</v>
      </c>
      <c r="BB60" s="49" t="n">
        <f aca="false">IF(Q60="ESTUDIO",2,IF((10-AT60)&gt;AT60,ROUNDDOWN(AT60/2,0),MIN(10-AT60,ROUNDDOWN(AT60/2,0))))</f>
        <v>0</v>
      </c>
      <c r="BC60" s="49" t="n">
        <f aca="false">IF((10-AT60-S60)&gt;AT60,ROUNDDOWN(AT60/2,0),MIN(10-AT60-S60,ROUNDDOWN(AT60/2,0)))</f>
        <v>0</v>
      </c>
      <c r="BD60" s="50" t="n">
        <f aca="false">IF(OR(Q60="ESTUDIO",AND(COUNTIF(Z60:AP60,"DOBLE")=1,COUNTIF(Z60:AP60,"Seleccione Tipo")=4)),2,IFERROR(ROUNDDOWN(MIN(BB60:BC60),0),0))</f>
        <v>0</v>
      </c>
      <c r="BE60" s="52" t="s">
        <v>67</v>
      </c>
      <c r="BF60" s="53" t="n">
        <f aca="false">IF(R60="POR HABITACIONES",SUM(BE60,AU60),IF(Q60="ESTUDIO",BD60,SUM(AT60,BE60)))</f>
        <v>0</v>
      </c>
      <c r="BG60" s="54" t="str">
        <f aca="false">IF(OR(COUNTIF(P60:BE60,"No cumple")&gt;0,BF60=0),"NO CLASIFICABLE",R60)</f>
        <v>NO CLASIFICABLE</v>
      </c>
      <c r="BH60" s="67" t="str">
        <f aca="false">IF(AND(OR(Q60&lt;&gt;"Seleccione Tipo",R60&lt;&gt;"Seleccione tipo alquiler"),BG60="Seleccione tipo alquiler"),"Es obligatorio para su clasificación rellenar TIPO y TIPO DE ALQUILER de la vivienda","")</f>
        <v/>
      </c>
    </row>
    <row r="61" customFormat="false" ht="23.3" hidden="false" customHeight="false" outlineLevel="0" collapsed="false">
      <c r="A61" s="56" t="s">
        <v>63</v>
      </c>
      <c r="B61" s="57" t="str">
        <f aca="false">VLOOKUP(A61,VIA_CODIGO,2,0)</f>
        <v>XX</v>
      </c>
      <c r="C61" s="40" t="n">
        <f aca="false">IFERROR(VLOOKUP('ENUMERACION DE ALOJAMIENTOS'!F61,Datos!$A$1:$B$47,2,0),"")</f>
        <v>0</v>
      </c>
      <c r="D61" s="58"/>
      <c r="E61" s="59" t="str">
        <f aca="false">IFERROR(VLOOKUP('ENUMERACION DE ALOJAMIENTOS'!G61,Datos!$D$2:$F$1070,3,0),"")</f>
        <v/>
      </c>
      <c r="F61" s="43" t="s">
        <v>64</v>
      </c>
      <c r="G61" s="43"/>
      <c r="H61" s="60"/>
      <c r="I61" s="61"/>
      <c r="J61" s="61"/>
      <c r="K61" s="61"/>
      <c r="L61" s="61"/>
      <c r="M61" s="62"/>
      <c r="N61" s="61"/>
      <c r="O61" s="61"/>
      <c r="P61" s="61"/>
      <c r="Q61" s="58" t="s">
        <v>65</v>
      </c>
      <c r="R61" s="63" t="s">
        <v>66</v>
      </c>
      <c r="S61" s="63"/>
      <c r="T61" s="48" t="str">
        <f aca="false">IF(R61="POR HABITACIONES",IF(S61="","NO CUMPLE",""),"")</f>
        <v/>
      </c>
      <c r="U61" s="61"/>
      <c r="V61" s="64" t="e">
        <f aca="false">VLOOKUP($V$10,Datos!$K$6:$M$11,MATCH('ENUMERACION DE ALOJAMIENTOS'!R61,Datos!$K$6:$M$6,0),0)</f>
        <v>#N/A</v>
      </c>
      <c r="W61" s="64" t="e">
        <f aca="false">IF(OR(U61=1,U61=""),V61,(SUM(COUNTIF(Z61:AP61,"INDIVIDUAL"),(COUNTIF(Z61:AP61,"DOBLE"))*2)))</f>
        <v>#N/A</v>
      </c>
      <c r="X61" s="64" t="n">
        <f aca="false">SUM(COUNTIF(Z61:AP61,"INDIVIDUAL"),(COUNTIF(Z61:AP61,"DOBLE"))*2)</f>
        <v>0</v>
      </c>
      <c r="Y61" s="64"/>
      <c r="Z61" s="61" t="s">
        <v>65</v>
      </c>
      <c r="AA61" s="64" t="e">
        <f aca="false">VLOOKUP(Z61,Datos!$K$6:$M$9,MATCH('ENUMERACION DE ALOJAMIENTOS'!$R61,Datos!$K$6:$M$6,0),0)</f>
        <v>#N/A</v>
      </c>
      <c r="AB61" s="64" t="e">
        <f aca="false">IF(AC61&gt;=AA61,"Cumple","No cumple")</f>
        <v>#N/A</v>
      </c>
      <c r="AC61" s="61"/>
      <c r="AD61" s="61" t="s">
        <v>65</v>
      </c>
      <c r="AE61" s="64" t="e">
        <f aca="false">VLOOKUP(AD61,Datos!$K$6:$M$9,MATCH('ENUMERACION DE ALOJAMIENTOS'!$R61,Datos!$K$6:$M$6,0),0)</f>
        <v>#N/A</v>
      </c>
      <c r="AF61" s="64" t="e">
        <f aca="false">IF(AG61&gt;=AE61,"Cumple","No cumple")</f>
        <v>#N/A</v>
      </c>
      <c r="AG61" s="61"/>
      <c r="AH61" s="61" t="s">
        <v>65</v>
      </c>
      <c r="AI61" s="64" t="e">
        <f aca="false">VLOOKUP(AH61,Datos!$K$6:$M$9,MATCH('ENUMERACION DE ALOJAMIENTOS'!$R61,Datos!$K$6:$M$6,0),0)</f>
        <v>#N/A</v>
      </c>
      <c r="AJ61" s="64" t="e">
        <f aca="false">IF(AK61&gt;=AI61,"Cumple","No cumple")</f>
        <v>#N/A</v>
      </c>
      <c r="AK61" s="61"/>
      <c r="AL61" s="61" t="s">
        <v>65</v>
      </c>
      <c r="AM61" s="64" t="e">
        <f aca="false">VLOOKUP(AL61,Datos!$K$6:$M$9,MATCH('ENUMERACION DE ALOJAMIENTOS'!$R61,Datos!$K$6:$M$6,0),0)</f>
        <v>#N/A</v>
      </c>
      <c r="AN61" s="64" t="e">
        <f aca="false">IF(AO61&gt;=AM61,"Cumple","No cumple")</f>
        <v>#N/A</v>
      </c>
      <c r="AO61" s="61"/>
      <c r="AP61" s="61" t="s">
        <v>65</v>
      </c>
      <c r="AQ61" s="64" t="e">
        <f aca="false">VLOOKUP(AP61,Datos!$K$6:$M$9,MATCH('ENUMERACION DE ALOJAMIENTOS'!$R61,Datos!$K$6:$M$6,0),0)</f>
        <v>#N/A</v>
      </c>
      <c r="AR61" s="64" t="e">
        <f aca="false">IF(AS61&gt;=AQ61,"Cumple","No cumple")</f>
        <v>#N/A</v>
      </c>
      <c r="AS61" s="61"/>
      <c r="AT61" s="65" t="n">
        <f aca="false">IFERROR(IF(Q61="ESTUDIO",BE61,IF(OR(U61=1,U61=""),MIN(X61,V61),W61)),0)</f>
        <v>0</v>
      </c>
      <c r="AU61" s="50" t="str">
        <f aca="false">IF(R61="POR HABITACIONES",AT61-S61,"")</f>
        <v/>
      </c>
      <c r="AV61" s="66" t="n">
        <v>0</v>
      </c>
      <c r="AW61" s="64" t="e">
        <f aca="false">IF(((VLOOKUP($AW$11,Datos!$K$6:$M$9,MATCH('ENUMERACION DE ALOJAMIENTOS'!$R61,Datos!$K$6:$M$6,0),0))*AT61)&lt;10,10,((VLOOKUP($AW$11,Datos!$K$6:$M$9,MATCH('ENUMERACION DE ALOJAMIENTOS'!$R61,Datos!$K$6:$M$6,0),0))*AT61))</f>
        <v>#N/A</v>
      </c>
      <c r="AX61" s="64" t="e">
        <f aca="false">VLOOKUP($AX$11,Datos!$K$6:$P$10,MATCH('ENUMERACION DE ALOJAMIENTOS'!$R61,Datos!$K$6:$P$6,0),0)</f>
        <v>#N/A</v>
      </c>
      <c r="AY61" s="64" t="str">
        <f aca="false">IF($Q61&lt;&gt;"VIVIENDA","",IF(AV61&lt;AW61,"No cumple",""))</f>
        <v/>
      </c>
      <c r="AZ61" s="64" t="str">
        <f aca="false">IF($Q61&lt;&gt;"ESTUDIO","",IF(AV61&lt;AX61,"No cumple",""))</f>
        <v/>
      </c>
      <c r="BA61" s="49" t="n">
        <f aca="false">IF(U61&lt;=1,6,10)</f>
        <v>6</v>
      </c>
      <c r="BB61" s="49" t="n">
        <f aca="false">IF(Q61="ESTUDIO",2,IF((10-AT61)&gt;AT61,ROUNDDOWN(AT61/2,0),MIN(10-AT61,ROUNDDOWN(AT61/2,0))))</f>
        <v>0</v>
      </c>
      <c r="BC61" s="49" t="n">
        <f aca="false">IF((10-AT61-S61)&gt;AT61,ROUNDDOWN(AT61/2,0),MIN(10-AT61-S61,ROUNDDOWN(AT61/2,0)))</f>
        <v>0</v>
      </c>
      <c r="BD61" s="50" t="n">
        <f aca="false">IF(OR(Q61="ESTUDIO",AND(COUNTIF(Z61:AP61,"DOBLE")=1,COUNTIF(Z61:AP61,"Seleccione Tipo")=4)),2,IFERROR(ROUNDDOWN(MIN(BB61:BC61),0),0))</f>
        <v>0</v>
      </c>
      <c r="BE61" s="52" t="s">
        <v>67</v>
      </c>
      <c r="BF61" s="53" t="n">
        <f aca="false">IF(R61="POR HABITACIONES",SUM(BE61,AU61),IF(Q61="ESTUDIO",BD61,SUM(AT61,BE61)))</f>
        <v>0</v>
      </c>
      <c r="BG61" s="54" t="str">
        <f aca="false">IF(OR(COUNTIF(P61:BE61,"No cumple")&gt;0,BF61=0),"NO CLASIFICABLE",R61)</f>
        <v>NO CLASIFICABLE</v>
      </c>
      <c r="BH61" s="67" t="str">
        <f aca="false">IF(AND(OR(Q61&lt;&gt;"Seleccione Tipo",R61&lt;&gt;"Seleccione tipo alquiler"),BG61="Seleccione tipo alquiler"),"Es obligatorio para su clasificación rellenar TIPO y TIPO DE ALQUILER de la vivienda","")</f>
        <v/>
      </c>
    </row>
    <row r="62" customFormat="false" ht="23.3" hidden="false" customHeight="false" outlineLevel="0" collapsed="false">
      <c r="A62" s="56" t="s">
        <v>63</v>
      </c>
      <c r="B62" s="57" t="str">
        <f aca="false">VLOOKUP(A62,VIA_CODIGO,2,0)</f>
        <v>XX</v>
      </c>
      <c r="C62" s="40" t="n">
        <f aca="false">IFERROR(VLOOKUP('ENUMERACION DE ALOJAMIENTOS'!F62,Datos!$A$1:$B$47,2,0),"")</f>
        <v>0</v>
      </c>
      <c r="D62" s="58"/>
      <c r="E62" s="59" t="str">
        <f aca="false">IFERROR(VLOOKUP('ENUMERACION DE ALOJAMIENTOS'!G62,Datos!$D$2:$F$1070,3,0),"")</f>
        <v/>
      </c>
      <c r="F62" s="43" t="s">
        <v>64</v>
      </c>
      <c r="G62" s="43"/>
      <c r="H62" s="60"/>
      <c r="I62" s="61"/>
      <c r="J62" s="61"/>
      <c r="K62" s="61"/>
      <c r="L62" s="61"/>
      <c r="M62" s="62"/>
      <c r="N62" s="61"/>
      <c r="O62" s="61"/>
      <c r="P62" s="61"/>
      <c r="Q62" s="58" t="s">
        <v>65</v>
      </c>
      <c r="R62" s="63" t="s">
        <v>66</v>
      </c>
      <c r="S62" s="63"/>
      <c r="T62" s="48" t="str">
        <f aca="false">IF(R62="POR HABITACIONES",IF(S62="","NO CUMPLE",""),"")</f>
        <v/>
      </c>
      <c r="U62" s="61"/>
      <c r="V62" s="64" t="e">
        <f aca="false">VLOOKUP($V$10,Datos!$K$6:$M$11,MATCH('ENUMERACION DE ALOJAMIENTOS'!R62,Datos!$K$6:$M$6,0),0)</f>
        <v>#N/A</v>
      </c>
      <c r="W62" s="64" t="e">
        <f aca="false">IF(OR(U62=1,U62=""),V62,(SUM(COUNTIF(Z62:AP62,"INDIVIDUAL"),(COUNTIF(Z62:AP62,"DOBLE"))*2)))</f>
        <v>#N/A</v>
      </c>
      <c r="X62" s="64" t="n">
        <f aca="false">SUM(COUNTIF(Z62:AP62,"INDIVIDUAL"),(COUNTIF(Z62:AP62,"DOBLE"))*2)</f>
        <v>0</v>
      </c>
      <c r="Y62" s="64"/>
      <c r="Z62" s="61" t="s">
        <v>65</v>
      </c>
      <c r="AA62" s="64" t="e">
        <f aca="false">VLOOKUP(Z62,Datos!$K$6:$M$9,MATCH('ENUMERACION DE ALOJAMIENTOS'!$R62,Datos!$K$6:$M$6,0),0)</f>
        <v>#N/A</v>
      </c>
      <c r="AB62" s="64" t="e">
        <f aca="false">IF(AC62&gt;=AA62,"Cumple","No cumple")</f>
        <v>#N/A</v>
      </c>
      <c r="AC62" s="61"/>
      <c r="AD62" s="61" t="s">
        <v>65</v>
      </c>
      <c r="AE62" s="64" t="e">
        <f aca="false">VLOOKUP(AD62,Datos!$K$6:$M$9,MATCH('ENUMERACION DE ALOJAMIENTOS'!$R62,Datos!$K$6:$M$6,0),0)</f>
        <v>#N/A</v>
      </c>
      <c r="AF62" s="64" t="e">
        <f aca="false">IF(AG62&gt;=AE62,"Cumple","No cumple")</f>
        <v>#N/A</v>
      </c>
      <c r="AG62" s="61"/>
      <c r="AH62" s="61" t="s">
        <v>65</v>
      </c>
      <c r="AI62" s="64" t="e">
        <f aca="false">VLOOKUP(AH62,Datos!$K$6:$M$9,MATCH('ENUMERACION DE ALOJAMIENTOS'!$R62,Datos!$K$6:$M$6,0),0)</f>
        <v>#N/A</v>
      </c>
      <c r="AJ62" s="64" t="e">
        <f aca="false">IF(AK62&gt;=AI62,"Cumple","No cumple")</f>
        <v>#N/A</v>
      </c>
      <c r="AK62" s="61"/>
      <c r="AL62" s="61" t="s">
        <v>65</v>
      </c>
      <c r="AM62" s="64" t="e">
        <f aca="false">VLOOKUP(AL62,Datos!$K$6:$M$9,MATCH('ENUMERACION DE ALOJAMIENTOS'!$R62,Datos!$K$6:$M$6,0),0)</f>
        <v>#N/A</v>
      </c>
      <c r="AN62" s="64" t="e">
        <f aca="false">IF(AO62&gt;=AM62,"Cumple","No cumple")</f>
        <v>#N/A</v>
      </c>
      <c r="AO62" s="61"/>
      <c r="AP62" s="61" t="s">
        <v>65</v>
      </c>
      <c r="AQ62" s="64" t="e">
        <f aca="false">VLOOKUP(AP62,Datos!$K$6:$M$9,MATCH('ENUMERACION DE ALOJAMIENTOS'!$R62,Datos!$K$6:$M$6,0),0)</f>
        <v>#N/A</v>
      </c>
      <c r="AR62" s="64" t="e">
        <f aca="false">IF(AS62&gt;=AQ62,"Cumple","No cumple")</f>
        <v>#N/A</v>
      </c>
      <c r="AS62" s="61"/>
      <c r="AT62" s="65" t="n">
        <f aca="false">IFERROR(IF(Q62="ESTUDIO",BE62,IF(OR(U62=1,U62=""),MIN(X62,V62),W62)),0)</f>
        <v>0</v>
      </c>
      <c r="AU62" s="50" t="str">
        <f aca="false">IF(R62="POR HABITACIONES",AT62-S62,"")</f>
        <v/>
      </c>
      <c r="AV62" s="66" t="n">
        <v>0</v>
      </c>
      <c r="AW62" s="64" t="e">
        <f aca="false">IF(((VLOOKUP($AW$11,Datos!$K$6:$M$9,MATCH('ENUMERACION DE ALOJAMIENTOS'!$R62,Datos!$K$6:$M$6,0),0))*AT62)&lt;10,10,((VLOOKUP($AW$11,Datos!$K$6:$M$9,MATCH('ENUMERACION DE ALOJAMIENTOS'!$R62,Datos!$K$6:$M$6,0),0))*AT62))</f>
        <v>#N/A</v>
      </c>
      <c r="AX62" s="64" t="e">
        <f aca="false">VLOOKUP($AX$11,Datos!$K$6:$P$10,MATCH('ENUMERACION DE ALOJAMIENTOS'!$R62,Datos!$K$6:$P$6,0),0)</f>
        <v>#N/A</v>
      </c>
      <c r="AY62" s="64" t="str">
        <f aca="false">IF($Q62&lt;&gt;"VIVIENDA","",IF(AV62&lt;AW62,"No cumple",""))</f>
        <v/>
      </c>
      <c r="AZ62" s="64" t="str">
        <f aca="false">IF($Q62&lt;&gt;"ESTUDIO","",IF(AV62&lt;AX62,"No cumple",""))</f>
        <v/>
      </c>
      <c r="BA62" s="49" t="n">
        <f aca="false">IF(U62&lt;=1,6,10)</f>
        <v>6</v>
      </c>
      <c r="BB62" s="49" t="n">
        <f aca="false">IF(Q62="ESTUDIO",2,IF((10-AT62)&gt;AT62,ROUNDDOWN(AT62/2,0),MIN(10-AT62,ROUNDDOWN(AT62/2,0))))</f>
        <v>0</v>
      </c>
      <c r="BC62" s="49" t="n">
        <f aca="false">IF((10-AT62-S62)&gt;AT62,ROUNDDOWN(AT62/2,0),MIN(10-AT62-S62,ROUNDDOWN(AT62/2,0)))</f>
        <v>0</v>
      </c>
      <c r="BD62" s="50" t="n">
        <f aca="false">IF(OR(Q62="ESTUDIO",AND(COUNTIF(Z62:AP62,"DOBLE")=1,COUNTIF(Z62:AP62,"Seleccione Tipo")=4)),2,IFERROR(ROUNDDOWN(MIN(BB62:BC62),0),0))</f>
        <v>0</v>
      </c>
      <c r="BE62" s="52" t="s">
        <v>67</v>
      </c>
      <c r="BF62" s="53" t="n">
        <f aca="false">IF(R62="POR HABITACIONES",SUM(BE62,AU62),IF(Q62="ESTUDIO",BD62,SUM(AT62,BE62)))</f>
        <v>0</v>
      </c>
      <c r="BG62" s="54" t="str">
        <f aca="false">IF(OR(COUNTIF(P62:BE62,"No cumple")&gt;0,BF62=0),"NO CLASIFICABLE",R62)</f>
        <v>NO CLASIFICABLE</v>
      </c>
      <c r="BH62" s="67" t="str">
        <f aca="false">IF(AND(OR(Q62&lt;&gt;"Seleccione Tipo",R62&lt;&gt;"Seleccione tipo alquiler"),BG62="Seleccione tipo alquiler"),"Es obligatorio para su clasificación rellenar TIPO y TIPO DE ALQUILER de la vivienda","")</f>
        <v/>
      </c>
    </row>
    <row r="63" customFormat="false" ht="23.3" hidden="false" customHeight="false" outlineLevel="0" collapsed="false">
      <c r="A63" s="56" t="s">
        <v>63</v>
      </c>
      <c r="B63" s="57" t="str">
        <f aca="false">VLOOKUP(A63,VIA_CODIGO,2,0)</f>
        <v>XX</v>
      </c>
      <c r="C63" s="40" t="n">
        <f aca="false">IFERROR(VLOOKUP('ENUMERACION DE ALOJAMIENTOS'!F63,Datos!$A$1:$B$47,2,0),"")</f>
        <v>0</v>
      </c>
      <c r="D63" s="58"/>
      <c r="E63" s="59" t="str">
        <f aca="false">IFERROR(VLOOKUP('ENUMERACION DE ALOJAMIENTOS'!G63,Datos!$D$2:$F$1070,3,0),"")</f>
        <v/>
      </c>
      <c r="F63" s="43" t="s">
        <v>64</v>
      </c>
      <c r="G63" s="43"/>
      <c r="H63" s="60"/>
      <c r="I63" s="61"/>
      <c r="J63" s="61"/>
      <c r="K63" s="61"/>
      <c r="L63" s="61"/>
      <c r="M63" s="62"/>
      <c r="N63" s="61"/>
      <c r="O63" s="61"/>
      <c r="P63" s="61"/>
      <c r="Q63" s="58" t="s">
        <v>65</v>
      </c>
      <c r="R63" s="63" t="s">
        <v>66</v>
      </c>
      <c r="S63" s="63"/>
      <c r="T63" s="48" t="str">
        <f aca="false">IF(R63="POR HABITACIONES",IF(S63="","NO CUMPLE",""),"")</f>
        <v/>
      </c>
      <c r="U63" s="61"/>
      <c r="V63" s="64" t="e">
        <f aca="false">VLOOKUP($V$10,Datos!$K$6:$M$11,MATCH('ENUMERACION DE ALOJAMIENTOS'!R63,Datos!$K$6:$M$6,0),0)</f>
        <v>#N/A</v>
      </c>
      <c r="W63" s="64" t="e">
        <f aca="false">IF(OR(U63=1,U63=""),V63,(SUM(COUNTIF(Z63:AP63,"INDIVIDUAL"),(COUNTIF(Z63:AP63,"DOBLE"))*2)))</f>
        <v>#N/A</v>
      </c>
      <c r="X63" s="64" t="n">
        <f aca="false">SUM(COUNTIF(Z63:AP63,"INDIVIDUAL"),(COUNTIF(Z63:AP63,"DOBLE"))*2)</f>
        <v>0</v>
      </c>
      <c r="Y63" s="64"/>
      <c r="Z63" s="61" t="s">
        <v>65</v>
      </c>
      <c r="AA63" s="64" t="e">
        <f aca="false">VLOOKUP(Z63,Datos!$K$6:$M$9,MATCH('ENUMERACION DE ALOJAMIENTOS'!$R63,Datos!$K$6:$M$6,0),0)</f>
        <v>#N/A</v>
      </c>
      <c r="AB63" s="64" t="e">
        <f aca="false">IF(AC63&gt;=AA63,"Cumple","No cumple")</f>
        <v>#N/A</v>
      </c>
      <c r="AC63" s="61"/>
      <c r="AD63" s="61" t="s">
        <v>65</v>
      </c>
      <c r="AE63" s="64" t="e">
        <f aca="false">VLOOKUP(AD63,Datos!$K$6:$M$9,MATCH('ENUMERACION DE ALOJAMIENTOS'!$R63,Datos!$K$6:$M$6,0),0)</f>
        <v>#N/A</v>
      </c>
      <c r="AF63" s="64" t="e">
        <f aca="false">IF(AG63&gt;=AE63,"Cumple","No cumple")</f>
        <v>#N/A</v>
      </c>
      <c r="AG63" s="61"/>
      <c r="AH63" s="61" t="s">
        <v>65</v>
      </c>
      <c r="AI63" s="64" t="e">
        <f aca="false">VLOOKUP(AH63,Datos!$K$6:$M$9,MATCH('ENUMERACION DE ALOJAMIENTOS'!$R63,Datos!$K$6:$M$6,0),0)</f>
        <v>#N/A</v>
      </c>
      <c r="AJ63" s="64" t="e">
        <f aca="false">IF(AK63&gt;=AI63,"Cumple","No cumple")</f>
        <v>#N/A</v>
      </c>
      <c r="AK63" s="61"/>
      <c r="AL63" s="61" t="s">
        <v>65</v>
      </c>
      <c r="AM63" s="64" t="e">
        <f aca="false">VLOOKUP(AL63,Datos!$K$6:$M$9,MATCH('ENUMERACION DE ALOJAMIENTOS'!$R63,Datos!$K$6:$M$6,0),0)</f>
        <v>#N/A</v>
      </c>
      <c r="AN63" s="64" t="e">
        <f aca="false">IF(AO63&gt;=AM63,"Cumple","No cumple")</f>
        <v>#N/A</v>
      </c>
      <c r="AO63" s="61"/>
      <c r="AP63" s="61" t="s">
        <v>65</v>
      </c>
      <c r="AQ63" s="64" t="e">
        <f aca="false">VLOOKUP(AP63,Datos!$K$6:$M$9,MATCH('ENUMERACION DE ALOJAMIENTOS'!$R63,Datos!$K$6:$M$6,0),0)</f>
        <v>#N/A</v>
      </c>
      <c r="AR63" s="64" t="e">
        <f aca="false">IF(AS63&gt;=AQ63,"Cumple","No cumple")</f>
        <v>#N/A</v>
      </c>
      <c r="AS63" s="61"/>
      <c r="AT63" s="65" t="n">
        <f aca="false">IFERROR(IF(Q63="ESTUDIO",BE63,IF(OR(U63=1,U63=""),MIN(X63,V63),W63)),0)</f>
        <v>0</v>
      </c>
      <c r="AU63" s="50" t="str">
        <f aca="false">IF(R63="POR HABITACIONES",AT63-S63,"")</f>
        <v/>
      </c>
      <c r="AV63" s="66" t="n">
        <v>0</v>
      </c>
      <c r="AW63" s="64" t="e">
        <f aca="false">IF(((VLOOKUP($AW$11,Datos!$K$6:$M$9,MATCH('ENUMERACION DE ALOJAMIENTOS'!$R63,Datos!$K$6:$M$6,0),0))*AT63)&lt;10,10,((VLOOKUP($AW$11,Datos!$K$6:$M$9,MATCH('ENUMERACION DE ALOJAMIENTOS'!$R63,Datos!$K$6:$M$6,0),0))*AT63))</f>
        <v>#N/A</v>
      </c>
      <c r="AX63" s="64" t="e">
        <f aca="false">VLOOKUP($AX$11,Datos!$K$6:$P$10,MATCH('ENUMERACION DE ALOJAMIENTOS'!$R63,Datos!$K$6:$P$6,0),0)</f>
        <v>#N/A</v>
      </c>
      <c r="AY63" s="64" t="str">
        <f aca="false">IF($Q63&lt;&gt;"VIVIENDA","",IF(AV63&lt;AW63,"No cumple",""))</f>
        <v/>
      </c>
      <c r="AZ63" s="64" t="str">
        <f aca="false">IF($Q63&lt;&gt;"ESTUDIO","",IF(AV63&lt;AX63,"No cumple",""))</f>
        <v/>
      </c>
      <c r="BA63" s="49" t="n">
        <f aca="false">IF(U63&lt;=1,6,10)</f>
        <v>6</v>
      </c>
      <c r="BB63" s="49" t="n">
        <f aca="false">IF(Q63="ESTUDIO",2,IF((10-AT63)&gt;AT63,ROUNDDOWN(AT63/2,0),MIN(10-AT63,ROUNDDOWN(AT63/2,0))))</f>
        <v>0</v>
      </c>
      <c r="BC63" s="49" t="n">
        <f aca="false">IF((10-AT63-S63)&gt;AT63,ROUNDDOWN(AT63/2,0),MIN(10-AT63-S63,ROUNDDOWN(AT63/2,0)))</f>
        <v>0</v>
      </c>
      <c r="BD63" s="50" t="n">
        <f aca="false">IF(OR(Q63="ESTUDIO",AND(COUNTIF(Z63:AP63,"DOBLE")=1,COUNTIF(Z63:AP63,"Seleccione Tipo")=4)),2,IFERROR(ROUNDDOWN(MIN(BB63:BC63),0),0))</f>
        <v>0</v>
      </c>
      <c r="BE63" s="52" t="s">
        <v>67</v>
      </c>
      <c r="BF63" s="53" t="n">
        <f aca="false">IF(R63="POR HABITACIONES",SUM(BE63,AU63),IF(Q63="ESTUDIO",BD63,SUM(AT63,BE63)))</f>
        <v>0</v>
      </c>
      <c r="BG63" s="54" t="str">
        <f aca="false">IF(OR(COUNTIF(P63:BE63,"No cumple")&gt;0,BF63=0),"NO CLASIFICABLE",R63)</f>
        <v>NO CLASIFICABLE</v>
      </c>
      <c r="BH63" s="67" t="str">
        <f aca="false">IF(AND(OR(Q63&lt;&gt;"Seleccione Tipo",R63&lt;&gt;"Seleccione tipo alquiler"),BG63="Seleccione tipo alquiler"),"Es obligatorio para su clasificación rellenar TIPO y TIPO DE ALQUILER de la vivienda","")</f>
        <v/>
      </c>
    </row>
    <row r="64" customFormat="false" ht="23.3" hidden="false" customHeight="false" outlineLevel="0" collapsed="false">
      <c r="A64" s="56" t="s">
        <v>63</v>
      </c>
      <c r="B64" s="57" t="str">
        <f aca="false">VLOOKUP(A64,VIA_CODIGO,2,0)</f>
        <v>XX</v>
      </c>
      <c r="C64" s="40" t="n">
        <f aca="false">IFERROR(VLOOKUP('ENUMERACION DE ALOJAMIENTOS'!F64,Datos!$A$1:$B$47,2,0),"")</f>
        <v>0</v>
      </c>
      <c r="D64" s="58"/>
      <c r="E64" s="59" t="str">
        <f aca="false">IFERROR(VLOOKUP('ENUMERACION DE ALOJAMIENTOS'!G64,Datos!$D$2:$F$1070,3,0),"")</f>
        <v/>
      </c>
      <c r="F64" s="43" t="s">
        <v>64</v>
      </c>
      <c r="G64" s="43"/>
      <c r="H64" s="60"/>
      <c r="I64" s="61"/>
      <c r="J64" s="61"/>
      <c r="K64" s="61"/>
      <c r="L64" s="61"/>
      <c r="M64" s="62"/>
      <c r="N64" s="61"/>
      <c r="O64" s="61"/>
      <c r="P64" s="61"/>
      <c r="Q64" s="58" t="s">
        <v>65</v>
      </c>
      <c r="R64" s="63" t="s">
        <v>66</v>
      </c>
      <c r="S64" s="63"/>
      <c r="T64" s="48" t="str">
        <f aca="false">IF(R64="POR HABITACIONES",IF(S64="","NO CUMPLE",""),"")</f>
        <v/>
      </c>
      <c r="U64" s="61"/>
      <c r="V64" s="64" t="e">
        <f aca="false">VLOOKUP($V$10,Datos!$K$6:$M$11,MATCH('ENUMERACION DE ALOJAMIENTOS'!R64,Datos!$K$6:$M$6,0),0)</f>
        <v>#N/A</v>
      </c>
      <c r="W64" s="64" t="e">
        <f aca="false">IF(OR(U64=1,U64=""),V64,(SUM(COUNTIF(Z64:AP64,"INDIVIDUAL"),(COUNTIF(Z64:AP64,"DOBLE"))*2)))</f>
        <v>#N/A</v>
      </c>
      <c r="X64" s="64" t="n">
        <f aca="false">SUM(COUNTIF(Z64:AP64,"INDIVIDUAL"),(COUNTIF(Z64:AP64,"DOBLE"))*2)</f>
        <v>0</v>
      </c>
      <c r="Y64" s="64"/>
      <c r="Z64" s="61" t="s">
        <v>65</v>
      </c>
      <c r="AA64" s="64" t="e">
        <f aca="false">VLOOKUP(Z64,Datos!$K$6:$M$9,MATCH('ENUMERACION DE ALOJAMIENTOS'!$R64,Datos!$K$6:$M$6,0),0)</f>
        <v>#N/A</v>
      </c>
      <c r="AB64" s="64" t="e">
        <f aca="false">IF(AC64&gt;=AA64,"Cumple","No cumple")</f>
        <v>#N/A</v>
      </c>
      <c r="AC64" s="61"/>
      <c r="AD64" s="61" t="s">
        <v>65</v>
      </c>
      <c r="AE64" s="64" t="e">
        <f aca="false">VLOOKUP(AD64,Datos!$K$6:$M$9,MATCH('ENUMERACION DE ALOJAMIENTOS'!$R64,Datos!$K$6:$M$6,0),0)</f>
        <v>#N/A</v>
      </c>
      <c r="AF64" s="64" t="e">
        <f aca="false">IF(AG64&gt;=AE64,"Cumple","No cumple")</f>
        <v>#N/A</v>
      </c>
      <c r="AG64" s="61"/>
      <c r="AH64" s="61" t="s">
        <v>65</v>
      </c>
      <c r="AI64" s="64" t="e">
        <f aca="false">VLOOKUP(AH64,Datos!$K$6:$M$9,MATCH('ENUMERACION DE ALOJAMIENTOS'!$R64,Datos!$K$6:$M$6,0),0)</f>
        <v>#N/A</v>
      </c>
      <c r="AJ64" s="64" t="e">
        <f aca="false">IF(AK64&gt;=AI64,"Cumple","No cumple")</f>
        <v>#N/A</v>
      </c>
      <c r="AK64" s="61"/>
      <c r="AL64" s="61" t="s">
        <v>65</v>
      </c>
      <c r="AM64" s="64" t="e">
        <f aca="false">VLOOKUP(AL64,Datos!$K$6:$M$9,MATCH('ENUMERACION DE ALOJAMIENTOS'!$R64,Datos!$K$6:$M$6,0),0)</f>
        <v>#N/A</v>
      </c>
      <c r="AN64" s="64" t="e">
        <f aca="false">IF(AO64&gt;=AM64,"Cumple","No cumple")</f>
        <v>#N/A</v>
      </c>
      <c r="AO64" s="61"/>
      <c r="AP64" s="61" t="s">
        <v>65</v>
      </c>
      <c r="AQ64" s="64" t="e">
        <f aca="false">VLOOKUP(AP64,Datos!$K$6:$M$9,MATCH('ENUMERACION DE ALOJAMIENTOS'!$R64,Datos!$K$6:$M$6,0),0)</f>
        <v>#N/A</v>
      </c>
      <c r="AR64" s="64" t="e">
        <f aca="false">IF(AS64&gt;=AQ64,"Cumple","No cumple")</f>
        <v>#N/A</v>
      </c>
      <c r="AS64" s="61"/>
      <c r="AT64" s="65" t="n">
        <f aca="false">IFERROR(IF(Q64="ESTUDIO",BE64,IF(OR(U64=1,U64=""),MIN(X64,V64),W64)),0)</f>
        <v>0</v>
      </c>
      <c r="AU64" s="50" t="str">
        <f aca="false">IF(R64="POR HABITACIONES",AT64-S64,"")</f>
        <v/>
      </c>
      <c r="AV64" s="66" t="n">
        <v>0</v>
      </c>
      <c r="AW64" s="64" t="e">
        <f aca="false">IF(((VLOOKUP($AW$11,Datos!$K$6:$M$9,MATCH('ENUMERACION DE ALOJAMIENTOS'!$R64,Datos!$K$6:$M$6,0),0))*AT64)&lt;10,10,((VLOOKUP($AW$11,Datos!$K$6:$M$9,MATCH('ENUMERACION DE ALOJAMIENTOS'!$R64,Datos!$K$6:$M$6,0),0))*AT64))</f>
        <v>#N/A</v>
      </c>
      <c r="AX64" s="64" t="e">
        <f aca="false">VLOOKUP($AX$11,Datos!$K$6:$P$10,MATCH('ENUMERACION DE ALOJAMIENTOS'!$R64,Datos!$K$6:$P$6,0),0)</f>
        <v>#N/A</v>
      </c>
      <c r="AY64" s="64" t="str">
        <f aca="false">IF($Q64&lt;&gt;"VIVIENDA","",IF(AV64&lt;AW64,"No cumple",""))</f>
        <v/>
      </c>
      <c r="AZ64" s="64" t="str">
        <f aca="false">IF($Q64&lt;&gt;"ESTUDIO","",IF(AV64&lt;AX64,"No cumple",""))</f>
        <v/>
      </c>
      <c r="BA64" s="49" t="n">
        <f aca="false">IF(U64&lt;=1,6,10)</f>
        <v>6</v>
      </c>
      <c r="BB64" s="49" t="n">
        <f aca="false">IF(Q64="ESTUDIO",2,IF((10-AT64)&gt;AT64,ROUNDDOWN(AT64/2,0),MIN(10-AT64,ROUNDDOWN(AT64/2,0))))</f>
        <v>0</v>
      </c>
      <c r="BC64" s="49" t="n">
        <f aca="false">IF((10-AT64-S64)&gt;AT64,ROUNDDOWN(AT64/2,0),MIN(10-AT64-S64,ROUNDDOWN(AT64/2,0)))</f>
        <v>0</v>
      </c>
      <c r="BD64" s="50" t="n">
        <f aca="false">IF(OR(Q64="ESTUDIO",AND(COUNTIF(Z64:AP64,"DOBLE")=1,COUNTIF(Z64:AP64,"Seleccione Tipo")=4)),2,IFERROR(ROUNDDOWN(MIN(BB64:BC64),0),0))</f>
        <v>0</v>
      </c>
      <c r="BE64" s="52" t="s">
        <v>67</v>
      </c>
      <c r="BF64" s="53" t="n">
        <f aca="false">IF(R64="POR HABITACIONES",SUM(BE64,AU64),IF(Q64="ESTUDIO",BD64,SUM(AT64,BE64)))</f>
        <v>0</v>
      </c>
      <c r="BG64" s="54" t="str">
        <f aca="false">IF(OR(COUNTIF(P64:BE64,"No cumple")&gt;0,BF64=0),"NO CLASIFICABLE",R64)</f>
        <v>NO CLASIFICABLE</v>
      </c>
      <c r="BH64" s="67" t="str">
        <f aca="false">IF(AND(OR(Q64&lt;&gt;"Seleccione Tipo",R64&lt;&gt;"Seleccione tipo alquiler"),BG64="Seleccione tipo alquiler"),"Es obligatorio para su clasificación rellenar TIPO y TIPO DE ALQUILER de la vivienda","")</f>
        <v/>
      </c>
    </row>
    <row r="65" customFormat="false" ht="23.3" hidden="false" customHeight="false" outlineLevel="0" collapsed="false">
      <c r="A65" s="56" t="s">
        <v>63</v>
      </c>
      <c r="B65" s="57" t="str">
        <f aca="false">VLOOKUP(A65,VIA_CODIGO,2,0)</f>
        <v>XX</v>
      </c>
      <c r="C65" s="40" t="n">
        <f aca="false">IFERROR(VLOOKUP('ENUMERACION DE ALOJAMIENTOS'!F65,Datos!$A$1:$B$47,2,0),"")</f>
        <v>0</v>
      </c>
      <c r="D65" s="58"/>
      <c r="E65" s="59" t="str">
        <f aca="false">IFERROR(VLOOKUP('ENUMERACION DE ALOJAMIENTOS'!G65,Datos!$D$2:$F$1070,3,0),"")</f>
        <v/>
      </c>
      <c r="F65" s="43" t="s">
        <v>64</v>
      </c>
      <c r="G65" s="43"/>
      <c r="H65" s="60"/>
      <c r="I65" s="61"/>
      <c r="J65" s="61"/>
      <c r="K65" s="61"/>
      <c r="L65" s="61"/>
      <c r="M65" s="62"/>
      <c r="N65" s="61"/>
      <c r="O65" s="61"/>
      <c r="P65" s="61"/>
      <c r="Q65" s="58" t="s">
        <v>65</v>
      </c>
      <c r="R65" s="63" t="s">
        <v>66</v>
      </c>
      <c r="S65" s="63"/>
      <c r="T65" s="48" t="str">
        <f aca="false">IF(R65="POR HABITACIONES",IF(S65="","NO CUMPLE",""),"")</f>
        <v/>
      </c>
      <c r="U65" s="61"/>
      <c r="V65" s="64" t="e">
        <f aca="false">VLOOKUP($V$10,Datos!$K$6:$M$11,MATCH('ENUMERACION DE ALOJAMIENTOS'!R65,Datos!$K$6:$M$6,0),0)</f>
        <v>#N/A</v>
      </c>
      <c r="W65" s="64" t="e">
        <f aca="false">IF(OR(U65=1,U65=""),V65,(SUM(COUNTIF(Z65:AP65,"INDIVIDUAL"),(COUNTIF(Z65:AP65,"DOBLE"))*2)))</f>
        <v>#N/A</v>
      </c>
      <c r="X65" s="64" t="n">
        <f aca="false">SUM(COUNTIF(Z65:AP65,"INDIVIDUAL"),(COUNTIF(Z65:AP65,"DOBLE"))*2)</f>
        <v>0</v>
      </c>
      <c r="Y65" s="64"/>
      <c r="Z65" s="61" t="s">
        <v>65</v>
      </c>
      <c r="AA65" s="64" t="e">
        <f aca="false">VLOOKUP(Z65,Datos!$K$6:$M$9,MATCH('ENUMERACION DE ALOJAMIENTOS'!$R65,Datos!$K$6:$M$6,0),0)</f>
        <v>#N/A</v>
      </c>
      <c r="AB65" s="64" t="e">
        <f aca="false">IF(AC65&gt;=AA65,"Cumple","No cumple")</f>
        <v>#N/A</v>
      </c>
      <c r="AC65" s="61"/>
      <c r="AD65" s="61" t="s">
        <v>65</v>
      </c>
      <c r="AE65" s="64" t="e">
        <f aca="false">VLOOKUP(AD65,Datos!$K$6:$M$9,MATCH('ENUMERACION DE ALOJAMIENTOS'!$R65,Datos!$K$6:$M$6,0),0)</f>
        <v>#N/A</v>
      </c>
      <c r="AF65" s="64" t="e">
        <f aca="false">IF(AG65&gt;=AE65,"Cumple","No cumple")</f>
        <v>#N/A</v>
      </c>
      <c r="AG65" s="61"/>
      <c r="AH65" s="61" t="s">
        <v>65</v>
      </c>
      <c r="AI65" s="64" t="e">
        <f aca="false">VLOOKUP(AH65,Datos!$K$6:$M$9,MATCH('ENUMERACION DE ALOJAMIENTOS'!$R65,Datos!$K$6:$M$6,0),0)</f>
        <v>#N/A</v>
      </c>
      <c r="AJ65" s="64" t="e">
        <f aca="false">IF(AK65&gt;=AI65,"Cumple","No cumple")</f>
        <v>#N/A</v>
      </c>
      <c r="AK65" s="61"/>
      <c r="AL65" s="61" t="s">
        <v>65</v>
      </c>
      <c r="AM65" s="64" t="e">
        <f aca="false">VLOOKUP(AL65,Datos!$K$6:$M$9,MATCH('ENUMERACION DE ALOJAMIENTOS'!$R65,Datos!$K$6:$M$6,0),0)</f>
        <v>#N/A</v>
      </c>
      <c r="AN65" s="64" t="e">
        <f aca="false">IF(AO65&gt;=AM65,"Cumple","No cumple")</f>
        <v>#N/A</v>
      </c>
      <c r="AO65" s="61"/>
      <c r="AP65" s="61" t="s">
        <v>65</v>
      </c>
      <c r="AQ65" s="64" t="e">
        <f aca="false">VLOOKUP(AP65,Datos!$K$6:$M$9,MATCH('ENUMERACION DE ALOJAMIENTOS'!$R65,Datos!$K$6:$M$6,0),0)</f>
        <v>#N/A</v>
      </c>
      <c r="AR65" s="64" t="e">
        <f aca="false">IF(AS65&gt;=AQ65,"Cumple","No cumple")</f>
        <v>#N/A</v>
      </c>
      <c r="AS65" s="61"/>
      <c r="AT65" s="65" t="n">
        <f aca="false">IFERROR(IF(Q65="ESTUDIO",BE65,IF(OR(U65=1,U65=""),MIN(X65,V65),W65)),0)</f>
        <v>0</v>
      </c>
      <c r="AU65" s="50" t="str">
        <f aca="false">IF(R65="POR HABITACIONES",AT65-S65,"")</f>
        <v/>
      </c>
      <c r="AV65" s="66" t="n">
        <v>0</v>
      </c>
      <c r="AW65" s="64" t="e">
        <f aca="false">IF(((VLOOKUP($AW$11,Datos!$K$6:$M$9,MATCH('ENUMERACION DE ALOJAMIENTOS'!$R65,Datos!$K$6:$M$6,0),0))*AT65)&lt;10,10,((VLOOKUP($AW$11,Datos!$K$6:$M$9,MATCH('ENUMERACION DE ALOJAMIENTOS'!$R65,Datos!$K$6:$M$6,0),0))*AT65))</f>
        <v>#N/A</v>
      </c>
      <c r="AX65" s="64" t="e">
        <f aca="false">VLOOKUP($AX$11,Datos!$K$6:$P$10,MATCH('ENUMERACION DE ALOJAMIENTOS'!$R65,Datos!$K$6:$P$6,0),0)</f>
        <v>#N/A</v>
      </c>
      <c r="AY65" s="64" t="str">
        <f aca="false">IF($Q65&lt;&gt;"VIVIENDA","",IF(AV65&lt;AW65,"No cumple",""))</f>
        <v/>
      </c>
      <c r="AZ65" s="64" t="str">
        <f aca="false">IF($Q65&lt;&gt;"ESTUDIO","",IF(AV65&lt;AX65,"No cumple",""))</f>
        <v/>
      </c>
      <c r="BA65" s="49" t="n">
        <f aca="false">IF(U65&lt;=1,6,10)</f>
        <v>6</v>
      </c>
      <c r="BB65" s="49" t="n">
        <f aca="false">IF(Q65="ESTUDIO",2,IF((10-AT65)&gt;AT65,ROUNDDOWN(AT65/2,0),MIN(10-AT65,ROUNDDOWN(AT65/2,0))))</f>
        <v>0</v>
      </c>
      <c r="BC65" s="49" t="n">
        <f aca="false">IF((10-AT65-S65)&gt;AT65,ROUNDDOWN(AT65/2,0),MIN(10-AT65-S65,ROUNDDOWN(AT65/2,0)))</f>
        <v>0</v>
      </c>
      <c r="BD65" s="50" t="n">
        <f aca="false">IF(OR(Q65="ESTUDIO",AND(COUNTIF(Z65:AP65,"DOBLE")=1,COUNTIF(Z65:AP65,"Seleccione Tipo")=4)),2,IFERROR(ROUNDDOWN(MIN(BB65:BC65),0),0))</f>
        <v>0</v>
      </c>
      <c r="BE65" s="52" t="s">
        <v>67</v>
      </c>
      <c r="BF65" s="53" t="n">
        <f aca="false">IF(R65="POR HABITACIONES",SUM(BE65,AU65),IF(Q65="ESTUDIO",BD65,SUM(AT65,BE65)))</f>
        <v>0</v>
      </c>
      <c r="BG65" s="54" t="str">
        <f aca="false">IF(OR(COUNTIF(P65:BE65,"No cumple")&gt;0,BF65=0),"NO CLASIFICABLE",R65)</f>
        <v>NO CLASIFICABLE</v>
      </c>
      <c r="BH65" s="67" t="str">
        <f aca="false">IF(AND(OR(Q65&lt;&gt;"Seleccione Tipo",R65&lt;&gt;"Seleccione tipo alquiler"),BG65="Seleccione tipo alquiler"),"Es obligatorio para su clasificación rellenar TIPO y TIPO DE ALQUILER de la vivienda","")</f>
        <v/>
      </c>
    </row>
    <row r="66" customFormat="false" ht="23.3" hidden="false" customHeight="false" outlineLevel="0" collapsed="false">
      <c r="A66" s="56" t="s">
        <v>63</v>
      </c>
      <c r="B66" s="57" t="str">
        <f aca="false">VLOOKUP(A66,VIA_CODIGO,2,0)</f>
        <v>XX</v>
      </c>
      <c r="C66" s="40" t="n">
        <f aca="false">IFERROR(VLOOKUP('ENUMERACION DE ALOJAMIENTOS'!F66,Datos!$A$1:$B$47,2,0),"")</f>
        <v>0</v>
      </c>
      <c r="D66" s="58"/>
      <c r="E66" s="59" t="str">
        <f aca="false">IFERROR(VLOOKUP('ENUMERACION DE ALOJAMIENTOS'!G66,Datos!$D$2:$F$1070,3,0),"")</f>
        <v/>
      </c>
      <c r="F66" s="43" t="s">
        <v>64</v>
      </c>
      <c r="G66" s="43"/>
      <c r="H66" s="60"/>
      <c r="I66" s="61"/>
      <c r="J66" s="61"/>
      <c r="K66" s="61"/>
      <c r="L66" s="61"/>
      <c r="M66" s="62"/>
      <c r="N66" s="61"/>
      <c r="O66" s="61"/>
      <c r="P66" s="61"/>
      <c r="Q66" s="58" t="s">
        <v>65</v>
      </c>
      <c r="R66" s="63" t="s">
        <v>66</v>
      </c>
      <c r="S66" s="63"/>
      <c r="T66" s="48" t="str">
        <f aca="false">IF(R66="POR HABITACIONES",IF(S66="","NO CUMPLE",""),"")</f>
        <v/>
      </c>
      <c r="U66" s="61"/>
      <c r="V66" s="64" t="e">
        <f aca="false">VLOOKUP($V$10,Datos!$K$6:$M$11,MATCH('ENUMERACION DE ALOJAMIENTOS'!R66,Datos!$K$6:$M$6,0),0)</f>
        <v>#N/A</v>
      </c>
      <c r="W66" s="64" t="e">
        <f aca="false">IF(OR(U66=1,U66=""),V66,(SUM(COUNTIF(Z66:AP66,"INDIVIDUAL"),(COUNTIF(Z66:AP66,"DOBLE"))*2)))</f>
        <v>#N/A</v>
      </c>
      <c r="X66" s="64" t="n">
        <f aca="false">SUM(COUNTIF(Z66:AP66,"INDIVIDUAL"),(COUNTIF(Z66:AP66,"DOBLE"))*2)</f>
        <v>0</v>
      </c>
      <c r="Y66" s="64"/>
      <c r="Z66" s="61" t="s">
        <v>65</v>
      </c>
      <c r="AA66" s="64" t="e">
        <f aca="false">VLOOKUP(Z66,Datos!$K$6:$M$9,MATCH('ENUMERACION DE ALOJAMIENTOS'!$R66,Datos!$K$6:$M$6,0),0)</f>
        <v>#N/A</v>
      </c>
      <c r="AB66" s="64" t="e">
        <f aca="false">IF(AC66&gt;=AA66,"Cumple","No cumple")</f>
        <v>#N/A</v>
      </c>
      <c r="AC66" s="61"/>
      <c r="AD66" s="61" t="s">
        <v>65</v>
      </c>
      <c r="AE66" s="64" t="e">
        <f aca="false">VLOOKUP(AD66,Datos!$K$6:$M$9,MATCH('ENUMERACION DE ALOJAMIENTOS'!$R66,Datos!$K$6:$M$6,0),0)</f>
        <v>#N/A</v>
      </c>
      <c r="AF66" s="64" t="e">
        <f aca="false">IF(AG66&gt;=AE66,"Cumple","No cumple")</f>
        <v>#N/A</v>
      </c>
      <c r="AG66" s="61"/>
      <c r="AH66" s="61" t="s">
        <v>65</v>
      </c>
      <c r="AI66" s="64" t="e">
        <f aca="false">VLOOKUP(AH66,Datos!$K$6:$M$9,MATCH('ENUMERACION DE ALOJAMIENTOS'!$R66,Datos!$K$6:$M$6,0),0)</f>
        <v>#N/A</v>
      </c>
      <c r="AJ66" s="64" t="e">
        <f aca="false">IF(AK66&gt;=AI66,"Cumple","No cumple")</f>
        <v>#N/A</v>
      </c>
      <c r="AK66" s="61"/>
      <c r="AL66" s="61" t="s">
        <v>65</v>
      </c>
      <c r="AM66" s="64" t="e">
        <f aca="false">VLOOKUP(AL66,Datos!$K$6:$M$9,MATCH('ENUMERACION DE ALOJAMIENTOS'!$R66,Datos!$K$6:$M$6,0),0)</f>
        <v>#N/A</v>
      </c>
      <c r="AN66" s="64" t="e">
        <f aca="false">IF(AO66&gt;=AM66,"Cumple","No cumple")</f>
        <v>#N/A</v>
      </c>
      <c r="AO66" s="61"/>
      <c r="AP66" s="61" t="s">
        <v>65</v>
      </c>
      <c r="AQ66" s="64" t="e">
        <f aca="false">VLOOKUP(AP66,Datos!$K$6:$M$9,MATCH('ENUMERACION DE ALOJAMIENTOS'!$R66,Datos!$K$6:$M$6,0),0)</f>
        <v>#N/A</v>
      </c>
      <c r="AR66" s="64" t="e">
        <f aca="false">IF(AS66&gt;=AQ66,"Cumple","No cumple")</f>
        <v>#N/A</v>
      </c>
      <c r="AS66" s="61"/>
      <c r="AT66" s="65" t="n">
        <f aca="false">IFERROR(IF(Q66="ESTUDIO",BE66,IF(OR(U66=1,U66=""),MIN(X66,V66),W66)),0)</f>
        <v>0</v>
      </c>
      <c r="AU66" s="50" t="str">
        <f aca="false">IF(R66="POR HABITACIONES",AT66-S66,"")</f>
        <v/>
      </c>
      <c r="AV66" s="66" t="n">
        <v>0</v>
      </c>
      <c r="AW66" s="64" t="e">
        <f aca="false">IF(((VLOOKUP($AW$11,Datos!$K$6:$M$9,MATCH('ENUMERACION DE ALOJAMIENTOS'!$R66,Datos!$K$6:$M$6,0),0))*AT66)&lt;10,10,((VLOOKUP($AW$11,Datos!$K$6:$M$9,MATCH('ENUMERACION DE ALOJAMIENTOS'!$R66,Datos!$K$6:$M$6,0),0))*AT66))</f>
        <v>#N/A</v>
      </c>
      <c r="AX66" s="64" t="e">
        <f aca="false">VLOOKUP($AX$11,Datos!$K$6:$P$10,MATCH('ENUMERACION DE ALOJAMIENTOS'!$R66,Datos!$K$6:$P$6,0),0)</f>
        <v>#N/A</v>
      </c>
      <c r="AY66" s="64" t="str">
        <f aca="false">IF($Q66&lt;&gt;"VIVIENDA","",IF(AV66&lt;AW66,"No cumple",""))</f>
        <v/>
      </c>
      <c r="AZ66" s="64" t="str">
        <f aca="false">IF($Q66&lt;&gt;"ESTUDIO","",IF(AV66&lt;AX66,"No cumple",""))</f>
        <v/>
      </c>
      <c r="BA66" s="49" t="n">
        <f aca="false">IF(U66&lt;=1,6,10)</f>
        <v>6</v>
      </c>
      <c r="BB66" s="49" t="n">
        <f aca="false">IF(Q66="ESTUDIO",2,IF((10-AT66)&gt;AT66,ROUNDDOWN(AT66/2,0),MIN(10-AT66,ROUNDDOWN(AT66/2,0))))</f>
        <v>0</v>
      </c>
      <c r="BC66" s="49" t="n">
        <f aca="false">IF((10-AT66-S66)&gt;AT66,ROUNDDOWN(AT66/2,0),MIN(10-AT66-S66,ROUNDDOWN(AT66/2,0)))</f>
        <v>0</v>
      </c>
      <c r="BD66" s="50" t="n">
        <f aca="false">IF(OR(Q66="ESTUDIO",AND(COUNTIF(Z66:AP66,"DOBLE")=1,COUNTIF(Z66:AP66,"Seleccione Tipo")=4)),2,IFERROR(ROUNDDOWN(MIN(BB66:BC66),0),0))</f>
        <v>0</v>
      </c>
      <c r="BE66" s="52" t="s">
        <v>67</v>
      </c>
      <c r="BF66" s="53" t="n">
        <f aca="false">IF(R66="POR HABITACIONES",SUM(BE66,AU66),IF(Q66="ESTUDIO",BD66,SUM(AT66,BE66)))</f>
        <v>0</v>
      </c>
      <c r="BG66" s="54" t="str">
        <f aca="false">IF(OR(COUNTIF(P66:BE66,"No cumple")&gt;0,BF66=0),"NO CLASIFICABLE",R66)</f>
        <v>NO CLASIFICABLE</v>
      </c>
      <c r="BH66" s="67" t="str">
        <f aca="false">IF(AND(OR(Q66&lt;&gt;"Seleccione Tipo",R66&lt;&gt;"Seleccione tipo alquiler"),BG66="Seleccione tipo alquiler"),"Es obligatorio para su clasificación rellenar TIPO y TIPO DE ALQUILER de la vivienda","")</f>
        <v/>
      </c>
    </row>
    <row r="67" customFormat="false" ht="23.3" hidden="false" customHeight="false" outlineLevel="0" collapsed="false">
      <c r="A67" s="56" t="s">
        <v>63</v>
      </c>
      <c r="B67" s="57" t="str">
        <f aca="false">VLOOKUP(A67,VIA_CODIGO,2,0)</f>
        <v>XX</v>
      </c>
      <c r="C67" s="40" t="n">
        <f aca="false">IFERROR(VLOOKUP('ENUMERACION DE ALOJAMIENTOS'!F67,Datos!$A$1:$B$47,2,0),"")</f>
        <v>0</v>
      </c>
      <c r="D67" s="58"/>
      <c r="E67" s="59" t="str">
        <f aca="false">IFERROR(VLOOKUP('ENUMERACION DE ALOJAMIENTOS'!G67,Datos!$D$2:$F$1070,3,0),"")</f>
        <v/>
      </c>
      <c r="F67" s="43" t="s">
        <v>64</v>
      </c>
      <c r="G67" s="43"/>
      <c r="H67" s="60"/>
      <c r="I67" s="61"/>
      <c r="J67" s="61"/>
      <c r="K67" s="61"/>
      <c r="L67" s="61"/>
      <c r="M67" s="62"/>
      <c r="N67" s="61"/>
      <c r="O67" s="61"/>
      <c r="P67" s="61"/>
      <c r="Q67" s="58" t="s">
        <v>65</v>
      </c>
      <c r="R67" s="63" t="s">
        <v>66</v>
      </c>
      <c r="S67" s="63"/>
      <c r="T67" s="48" t="str">
        <f aca="false">IF(R67="POR HABITACIONES",IF(S67="","NO CUMPLE",""),"")</f>
        <v/>
      </c>
      <c r="U67" s="61"/>
      <c r="V67" s="64" t="e">
        <f aca="false">VLOOKUP($V$10,Datos!$K$6:$M$11,MATCH('ENUMERACION DE ALOJAMIENTOS'!R67,Datos!$K$6:$M$6,0),0)</f>
        <v>#N/A</v>
      </c>
      <c r="W67" s="64" t="e">
        <f aca="false">IF(OR(U67=1,U67=""),V67,(SUM(COUNTIF(Z67:AP67,"INDIVIDUAL"),(COUNTIF(Z67:AP67,"DOBLE"))*2)))</f>
        <v>#N/A</v>
      </c>
      <c r="X67" s="64" t="n">
        <f aca="false">SUM(COUNTIF(Z67:AP67,"INDIVIDUAL"),(COUNTIF(Z67:AP67,"DOBLE"))*2)</f>
        <v>0</v>
      </c>
      <c r="Y67" s="64"/>
      <c r="Z67" s="61" t="s">
        <v>65</v>
      </c>
      <c r="AA67" s="64" t="e">
        <f aca="false">VLOOKUP(Z67,Datos!$K$6:$M$9,MATCH('ENUMERACION DE ALOJAMIENTOS'!$R67,Datos!$K$6:$M$6,0),0)</f>
        <v>#N/A</v>
      </c>
      <c r="AB67" s="64" t="e">
        <f aca="false">IF(AC67&gt;=AA67,"Cumple","No cumple")</f>
        <v>#N/A</v>
      </c>
      <c r="AC67" s="61"/>
      <c r="AD67" s="61" t="s">
        <v>65</v>
      </c>
      <c r="AE67" s="64" t="e">
        <f aca="false">VLOOKUP(AD67,Datos!$K$6:$M$9,MATCH('ENUMERACION DE ALOJAMIENTOS'!$R67,Datos!$K$6:$M$6,0),0)</f>
        <v>#N/A</v>
      </c>
      <c r="AF67" s="64" t="e">
        <f aca="false">IF(AG67&gt;=AE67,"Cumple","No cumple")</f>
        <v>#N/A</v>
      </c>
      <c r="AG67" s="61"/>
      <c r="AH67" s="61" t="s">
        <v>65</v>
      </c>
      <c r="AI67" s="64" t="e">
        <f aca="false">VLOOKUP(AH67,Datos!$K$6:$M$9,MATCH('ENUMERACION DE ALOJAMIENTOS'!$R67,Datos!$K$6:$M$6,0),0)</f>
        <v>#N/A</v>
      </c>
      <c r="AJ67" s="64" t="e">
        <f aca="false">IF(AK67&gt;=AI67,"Cumple","No cumple")</f>
        <v>#N/A</v>
      </c>
      <c r="AK67" s="61"/>
      <c r="AL67" s="61" t="s">
        <v>65</v>
      </c>
      <c r="AM67" s="64" t="e">
        <f aca="false">VLOOKUP(AL67,Datos!$K$6:$M$9,MATCH('ENUMERACION DE ALOJAMIENTOS'!$R67,Datos!$K$6:$M$6,0),0)</f>
        <v>#N/A</v>
      </c>
      <c r="AN67" s="64" t="e">
        <f aca="false">IF(AO67&gt;=AM67,"Cumple","No cumple")</f>
        <v>#N/A</v>
      </c>
      <c r="AO67" s="61"/>
      <c r="AP67" s="61" t="s">
        <v>65</v>
      </c>
      <c r="AQ67" s="64" t="e">
        <f aca="false">VLOOKUP(AP67,Datos!$K$6:$M$9,MATCH('ENUMERACION DE ALOJAMIENTOS'!$R67,Datos!$K$6:$M$6,0),0)</f>
        <v>#N/A</v>
      </c>
      <c r="AR67" s="64" t="e">
        <f aca="false">IF(AS67&gt;=AQ67,"Cumple","No cumple")</f>
        <v>#N/A</v>
      </c>
      <c r="AS67" s="61"/>
      <c r="AT67" s="65" t="n">
        <f aca="false">IFERROR(IF(Q67="ESTUDIO",BE67,IF(OR(U67=1,U67=""),MIN(X67,V67),W67)),0)</f>
        <v>0</v>
      </c>
      <c r="AU67" s="50" t="str">
        <f aca="false">IF(R67="POR HABITACIONES",AT67-S67,"")</f>
        <v/>
      </c>
      <c r="AV67" s="66" t="n">
        <v>0</v>
      </c>
      <c r="AW67" s="64" t="e">
        <f aca="false">IF(((VLOOKUP($AW$11,Datos!$K$6:$M$9,MATCH('ENUMERACION DE ALOJAMIENTOS'!$R67,Datos!$K$6:$M$6,0),0))*AT67)&lt;10,10,((VLOOKUP($AW$11,Datos!$K$6:$M$9,MATCH('ENUMERACION DE ALOJAMIENTOS'!$R67,Datos!$K$6:$M$6,0),0))*AT67))</f>
        <v>#N/A</v>
      </c>
      <c r="AX67" s="64" t="e">
        <f aca="false">VLOOKUP($AX$11,Datos!$K$6:$P$10,MATCH('ENUMERACION DE ALOJAMIENTOS'!$R67,Datos!$K$6:$P$6,0),0)</f>
        <v>#N/A</v>
      </c>
      <c r="AY67" s="64" t="str">
        <f aca="false">IF($Q67&lt;&gt;"VIVIENDA","",IF(AV67&lt;AW67,"No cumple",""))</f>
        <v/>
      </c>
      <c r="AZ67" s="64" t="str">
        <f aca="false">IF($Q67&lt;&gt;"ESTUDIO","",IF(AV67&lt;AX67,"No cumple",""))</f>
        <v/>
      </c>
      <c r="BA67" s="49" t="n">
        <f aca="false">IF(U67&lt;=1,6,10)</f>
        <v>6</v>
      </c>
      <c r="BB67" s="49" t="n">
        <f aca="false">IF(Q67="ESTUDIO",2,IF((10-AT67)&gt;AT67,ROUNDDOWN(AT67/2,0),MIN(10-AT67,ROUNDDOWN(AT67/2,0))))</f>
        <v>0</v>
      </c>
      <c r="BC67" s="49" t="n">
        <f aca="false">IF((10-AT67-S67)&gt;AT67,ROUNDDOWN(AT67/2,0),MIN(10-AT67-S67,ROUNDDOWN(AT67/2,0)))</f>
        <v>0</v>
      </c>
      <c r="BD67" s="50" t="n">
        <f aca="false">IF(OR(Q67="ESTUDIO",AND(COUNTIF(Z67:AP67,"DOBLE")=1,COUNTIF(Z67:AP67,"Seleccione Tipo")=4)),2,IFERROR(ROUNDDOWN(MIN(BB67:BC67),0),0))</f>
        <v>0</v>
      </c>
      <c r="BE67" s="52" t="s">
        <v>67</v>
      </c>
      <c r="BF67" s="53" t="n">
        <f aca="false">IF(R67="POR HABITACIONES",SUM(BE67,AU67),IF(Q67="ESTUDIO",BD67,SUM(AT67,BE67)))</f>
        <v>0</v>
      </c>
      <c r="BG67" s="54" t="str">
        <f aca="false">IF(OR(COUNTIF(P67:BE67,"No cumple")&gt;0,BF67=0),"NO CLASIFICABLE",R67)</f>
        <v>NO CLASIFICABLE</v>
      </c>
      <c r="BH67" s="67" t="str">
        <f aca="false">IF(AND(OR(Q67&lt;&gt;"Seleccione Tipo",R67&lt;&gt;"Seleccione tipo alquiler"),BG67="Seleccione tipo alquiler"),"Es obligatorio para su clasificación rellenar TIPO y TIPO DE ALQUILER de la vivienda","")</f>
        <v/>
      </c>
    </row>
    <row r="68" customFormat="false" ht="23.3" hidden="false" customHeight="false" outlineLevel="0" collapsed="false">
      <c r="A68" s="56" t="s">
        <v>63</v>
      </c>
      <c r="B68" s="57" t="str">
        <f aca="false">VLOOKUP(A68,VIA_CODIGO,2,0)</f>
        <v>XX</v>
      </c>
      <c r="C68" s="40" t="n">
        <f aca="false">IFERROR(VLOOKUP('ENUMERACION DE ALOJAMIENTOS'!F68,Datos!$A$1:$B$47,2,0),"")</f>
        <v>0</v>
      </c>
      <c r="D68" s="58"/>
      <c r="E68" s="59" t="str">
        <f aca="false">IFERROR(VLOOKUP('ENUMERACION DE ALOJAMIENTOS'!G68,Datos!$D$2:$F$1070,3,0),"")</f>
        <v/>
      </c>
      <c r="F68" s="43" t="s">
        <v>64</v>
      </c>
      <c r="G68" s="43"/>
      <c r="H68" s="60"/>
      <c r="I68" s="61"/>
      <c r="J68" s="61"/>
      <c r="K68" s="61"/>
      <c r="L68" s="61"/>
      <c r="M68" s="62"/>
      <c r="N68" s="61"/>
      <c r="O68" s="61"/>
      <c r="P68" s="61"/>
      <c r="Q68" s="58" t="s">
        <v>65</v>
      </c>
      <c r="R68" s="63" t="s">
        <v>66</v>
      </c>
      <c r="S68" s="63"/>
      <c r="T68" s="48" t="str">
        <f aca="false">IF(R68="POR HABITACIONES",IF(S68="","NO CUMPLE",""),"")</f>
        <v/>
      </c>
      <c r="U68" s="61"/>
      <c r="V68" s="64" t="e">
        <f aca="false">VLOOKUP($V$10,Datos!$K$6:$M$11,MATCH('ENUMERACION DE ALOJAMIENTOS'!R68,Datos!$K$6:$M$6,0),0)</f>
        <v>#N/A</v>
      </c>
      <c r="W68" s="64" t="e">
        <f aca="false">IF(OR(U68=1,U68=""),V68,(SUM(COUNTIF(Z68:AP68,"INDIVIDUAL"),(COUNTIF(Z68:AP68,"DOBLE"))*2)))</f>
        <v>#N/A</v>
      </c>
      <c r="X68" s="64" t="n">
        <f aca="false">SUM(COUNTIF(Z68:AP68,"INDIVIDUAL"),(COUNTIF(Z68:AP68,"DOBLE"))*2)</f>
        <v>0</v>
      </c>
      <c r="Y68" s="64"/>
      <c r="Z68" s="61" t="s">
        <v>65</v>
      </c>
      <c r="AA68" s="64" t="e">
        <f aca="false">VLOOKUP(Z68,Datos!$K$6:$M$9,MATCH('ENUMERACION DE ALOJAMIENTOS'!$R68,Datos!$K$6:$M$6,0),0)</f>
        <v>#N/A</v>
      </c>
      <c r="AB68" s="64" t="e">
        <f aca="false">IF(AC68&gt;=AA68,"Cumple","No cumple")</f>
        <v>#N/A</v>
      </c>
      <c r="AC68" s="61"/>
      <c r="AD68" s="61" t="s">
        <v>65</v>
      </c>
      <c r="AE68" s="64" t="e">
        <f aca="false">VLOOKUP(AD68,Datos!$K$6:$M$9,MATCH('ENUMERACION DE ALOJAMIENTOS'!$R68,Datos!$K$6:$M$6,0),0)</f>
        <v>#N/A</v>
      </c>
      <c r="AF68" s="64" t="e">
        <f aca="false">IF(AG68&gt;=AE68,"Cumple","No cumple")</f>
        <v>#N/A</v>
      </c>
      <c r="AG68" s="61"/>
      <c r="AH68" s="61" t="s">
        <v>65</v>
      </c>
      <c r="AI68" s="64" t="e">
        <f aca="false">VLOOKUP(AH68,Datos!$K$6:$M$9,MATCH('ENUMERACION DE ALOJAMIENTOS'!$R68,Datos!$K$6:$M$6,0),0)</f>
        <v>#N/A</v>
      </c>
      <c r="AJ68" s="64" t="e">
        <f aca="false">IF(AK68&gt;=AI68,"Cumple","No cumple")</f>
        <v>#N/A</v>
      </c>
      <c r="AK68" s="61"/>
      <c r="AL68" s="61" t="s">
        <v>65</v>
      </c>
      <c r="AM68" s="64" t="e">
        <f aca="false">VLOOKUP(AL68,Datos!$K$6:$M$9,MATCH('ENUMERACION DE ALOJAMIENTOS'!$R68,Datos!$K$6:$M$6,0),0)</f>
        <v>#N/A</v>
      </c>
      <c r="AN68" s="64" t="e">
        <f aca="false">IF(AO68&gt;=AM68,"Cumple","No cumple")</f>
        <v>#N/A</v>
      </c>
      <c r="AO68" s="61"/>
      <c r="AP68" s="61" t="s">
        <v>65</v>
      </c>
      <c r="AQ68" s="64" t="e">
        <f aca="false">VLOOKUP(AP68,Datos!$K$6:$M$9,MATCH('ENUMERACION DE ALOJAMIENTOS'!$R68,Datos!$K$6:$M$6,0),0)</f>
        <v>#N/A</v>
      </c>
      <c r="AR68" s="64" t="e">
        <f aca="false">IF(AS68&gt;=AQ68,"Cumple","No cumple")</f>
        <v>#N/A</v>
      </c>
      <c r="AS68" s="61"/>
      <c r="AT68" s="65" t="n">
        <f aca="false">IFERROR(IF(Q68="ESTUDIO",BE68,IF(OR(U68=1,U68=""),MIN(X68,V68),W68)),0)</f>
        <v>0</v>
      </c>
      <c r="AU68" s="50" t="str">
        <f aca="false">IF(R68="POR HABITACIONES",AT68-S68,"")</f>
        <v/>
      </c>
      <c r="AV68" s="66" t="n">
        <v>0</v>
      </c>
      <c r="AW68" s="64" t="e">
        <f aca="false">IF(((VLOOKUP($AW$11,Datos!$K$6:$M$9,MATCH('ENUMERACION DE ALOJAMIENTOS'!$R68,Datos!$K$6:$M$6,0),0))*AT68)&lt;10,10,((VLOOKUP($AW$11,Datos!$K$6:$M$9,MATCH('ENUMERACION DE ALOJAMIENTOS'!$R68,Datos!$K$6:$M$6,0),0))*AT68))</f>
        <v>#N/A</v>
      </c>
      <c r="AX68" s="64" t="e">
        <f aca="false">VLOOKUP($AX$11,Datos!$K$6:$P$10,MATCH('ENUMERACION DE ALOJAMIENTOS'!$R68,Datos!$K$6:$P$6,0),0)</f>
        <v>#N/A</v>
      </c>
      <c r="AY68" s="64" t="str">
        <f aca="false">IF($Q68&lt;&gt;"VIVIENDA","",IF(AV68&lt;AW68,"No cumple",""))</f>
        <v/>
      </c>
      <c r="AZ68" s="64" t="str">
        <f aca="false">IF($Q68&lt;&gt;"ESTUDIO","",IF(AV68&lt;AX68,"No cumple",""))</f>
        <v/>
      </c>
      <c r="BA68" s="49" t="n">
        <f aca="false">IF(U68&lt;=1,6,10)</f>
        <v>6</v>
      </c>
      <c r="BB68" s="49" t="n">
        <f aca="false">IF(Q68="ESTUDIO",2,IF((10-AT68)&gt;AT68,ROUNDDOWN(AT68/2,0),MIN(10-AT68,ROUNDDOWN(AT68/2,0))))</f>
        <v>0</v>
      </c>
      <c r="BC68" s="49" t="n">
        <f aca="false">IF((10-AT68-S68)&gt;AT68,ROUNDDOWN(AT68/2,0),MIN(10-AT68-S68,ROUNDDOWN(AT68/2,0)))</f>
        <v>0</v>
      </c>
      <c r="BD68" s="50" t="n">
        <f aca="false">IF(OR(Q68="ESTUDIO",AND(COUNTIF(Z68:AP68,"DOBLE")=1,COUNTIF(Z68:AP68,"Seleccione Tipo")=4)),2,IFERROR(ROUNDDOWN(MIN(BB68:BC68),0),0))</f>
        <v>0</v>
      </c>
      <c r="BE68" s="52" t="s">
        <v>67</v>
      </c>
      <c r="BF68" s="53" t="n">
        <f aca="false">IF(R68="POR HABITACIONES",SUM(BE68,AU68),IF(Q68="ESTUDIO",BD68,SUM(AT68,BE68)))</f>
        <v>0</v>
      </c>
      <c r="BG68" s="54" t="str">
        <f aca="false">IF(OR(COUNTIF(P68:BE68,"No cumple")&gt;0,BF68=0),"NO CLASIFICABLE",R68)</f>
        <v>NO CLASIFICABLE</v>
      </c>
      <c r="BH68" s="67" t="str">
        <f aca="false">IF(AND(OR(Q68&lt;&gt;"Seleccione Tipo",R68&lt;&gt;"Seleccione tipo alquiler"),BG68="Seleccione tipo alquiler"),"Es obligatorio para su clasificación rellenar TIPO y TIPO DE ALQUILER de la vivienda","")</f>
        <v/>
      </c>
    </row>
    <row r="69" customFormat="false" ht="23.3" hidden="false" customHeight="false" outlineLevel="0" collapsed="false">
      <c r="A69" s="56" t="s">
        <v>63</v>
      </c>
      <c r="B69" s="57" t="str">
        <f aca="false">VLOOKUP(A69,VIA_CODIGO,2,0)</f>
        <v>XX</v>
      </c>
      <c r="C69" s="40" t="n">
        <f aca="false">IFERROR(VLOOKUP('ENUMERACION DE ALOJAMIENTOS'!F69,Datos!$A$1:$B$47,2,0),"")</f>
        <v>0</v>
      </c>
      <c r="D69" s="58"/>
      <c r="E69" s="59" t="str">
        <f aca="false">IFERROR(VLOOKUP('ENUMERACION DE ALOJAMIENTOS'!G69,Datos!$D$2:$F$1070,3,0),"")</f>
        <v/>
      </c>
      <c r="F69" s="43" t="s">
        <v>64</v>
      </c>
      <c r="G69" s="43"/>
      <c r="H69" s="60"/>
      <c r="I69" s="61"/>
      <c r="J69" s="61"/>
      <c r="K69" s="61"/>
      <c r="L69" s="61"/>
      <c r="M69" s="62"/>
      <c r="N69" s="61"/>
      <c r="O69" s="61"/>
      <c r="P69" s="61"/>
      <c r="Q69" s="58" t="s">
        <v>65</v>
      </c>
      <c r="R69" s="63" t="s">
        <v>66</v>
      </c>
      <c r="S69" s="63"/>
      <c r="T69" s="48" t="str">
        <f aca="false">IF(R69="POR HABITACIONES",IF(S69="","NO CUMPLE",""),"")</f>
        <v/>
      </c>
      <c r="U69" s="61"/>
      <c r="V69" s="64" t="e">
        <f aca="false">VLOOKUP($V$10,Datos!$K$6:$M$11,MATCH('ENUMERACION DE ALOJAMIENTOS'!R69,Datos!$K$6:$M$6,0),0)</f>
        <v>#N/A</v>
      </c>
      <c r="W69" s="64" t="e">
        <f aca="false">IF(OR(U69=1,U69=""),V69,(SUM(COUNTIF(Z69:AP69,"INDIVIDUAL"),(COUNTIF(Z69:AP69,"DOBLE"))*2)))</f>
        <v>#N/A</v>
      </c>
      <c r="X69" s="64" t="n">
        <f aca="false">SUM(COUNTIF(Z69:AP69,"INDIVIDUAL"),(COUNTIF(Z69:AP69,"DOBLE"))*2)</f>
        <v>0</v>
      </c>
      <c r="Y69" s="64"/>
      <c r="Z69" s="61" t="s">
        <v>65</v>
      </c>
      <c r="AA69" s="64" t="e">
        <f aca="false">VLOOKUP(Z69,Datos!$K$6:$M$9,MATCH('ENUMERACION DE ALOJAMIENTOS'!$R69,Datos!$K$6:$M$6,0),0)</f>
        <v>#N/A</v>
      </c>
      <c r="AB69" s="64" t="e">
        <f aca="false">IF(AC69&gt;=AA69,"Cumple","No cumple")</f>
        <v>#N/A</v>
      </c>
      <c r="AC69" s="61"/>
      <c r="AD69" s="61" t="s">
        <v>65</v>
      </c>
      <c r="AE69" s="64" t="e">
        <f aca="false">VLOOKUP(AD69,Datos!$K$6:$M$9,MATCH('ENUMERACION DE ALOJAMIENTOS'!$R69,Datos!$K$6:$M$6,0),0)</f>
        <v>#N/A</v>
      </c>
      <c r="AF69" s="64" t="e">
        <f aca="false">IF(AG69&gt;=AE69,"Cumple","No cumple")</f>
        <v>#N/A</v>
      </c>
      <c r="AG69" s="61"/>
      <c r="AH69" s="61" t="s">
        <v>65</v>
      </c>
      <c r="AI69" s="64" t="e">
        <f aca="false">VLOOKUP(AH69,Datos!$K$6:$M$9,MATCH('ENUMERACION DE ALOJAMIENTOS'!$R69,Datos!$K$6:$M$6,0),0)</f>
        <v>#N/A</v>
      </c>
      <c r="AJ69" s="64" t="e">
        <f aca="false">IF(AK69&gt;=AI69,"Cumple","No cumple")</f>
        <v>#N/A</v>
      </c>
      <c r="AK69" s="61"/>
      <c r="AL69" s="61" t="s">
        <v>65</v>
      </c>
      <c r="AM69" s="64" t="e">
        <f aca="false">VLOOKUP(AL69,Datos!$K$6:$M$9,MATCH('ENUMERACION DE ALOJAMIENTOS'!$R69,Datos!$K$6:$M$6,0),0)</f>
        <v>#N/A</v>
      </c>
      <c r="AN69" s="64" t="e">
        <f aca="false">IF(AO69&gt;=AM69,"Cumple","No cumple")</f>
        <v>#N/A</v>
      </c>
      <c r="AO69" s="61"/>
      <c r="AP69" s="61" t="s">
        <v>65</v>
      </c>
      <c r="AQ69" s="64" t="e">
        <f aca="false">VLOOKUP(AP69,Datos!$K$6:$M$9,MATCH('ENUMERACION DE ALOJAMIENTOS'!$R69,Datos!$K$6:$M$6,0),0)</f>
        <v>#N/A</v>
      </c>
      <c r="AR69" s="64" t="e">
        <f aca="false">IF(AS69&gt;=AQ69,"Cumple","No cumple")</f>
        <v>#N/A</v>
      </c>
      <c r="AS69" s="61"/>
      <c r="AT69" s="65" t="n">
        <f aca="false">IFERROR(IF(Q69="ESTUDIO",BE69,IF(OR(U69=1,U69=""),MIN(X69,V69),W69)),0)</f>
        <v>0</v>
      </c>
      <c r="AU69" s="50" t="str">
        <f aca="false">IF(R69="POR HABITACIONES",AT69-S69,"")</f>
        <v/>
      </c>
      <c r="AV69" s="66" t="n">
        <v>0</v>
      </c>
      <c r="AW69" s="64" t="e">
        <f aca="false">IF(((VLOOKUP($AW$11,Datos!$K$6:$M$9,MATCH('ENUMERACION DE ALOJAMIENTOS'!$R69,Datos!$K$6:$M$6,0),0))*AT69)&lt;10,10,((VLOOKUP($AW$11,Datos!$K$6:$M$9,MATCH('ENUMERACION DE ALOJAMIENTOS'!$R69,Datos!$K$6:$M$6,0),0))*AT69))</f>
        <v>#N/A</v>
      </c>
      <c r="AX69" s="64" t="e">
        <f aca="false">VLOOKUP($AX$11,Datos!$K$6:$P$10,MATCH('ENUMERACION DE ALOJAMIENTOS'!$R69,Datos!$K$6:$P$6,0),0)</f>
        <v>#N/A</v>
      </c>
      <c r="AY69" s="64" t="str">
        <f aca="false">IF($Q69&lt;&gt;"VIVIENDA","",IF(AV69&lt;AW69,"No cumple",""))</f>
        <v/>
      </c>
      <c r="AZ69" s="64" t="str">
        <f aca="false">IF($Q69&lt;&gt;"ESTUDIO","",IF(AV69&lt;AX69,"No cumple",""))</f>
        <v/>
      </c>
      <c r="BA69" s="49" t="n">
        <f aca="false">IF(U69&lt;=1,6,10)</f>
        <v>6</v>
      </c>
      <c r="BB69" s="49" t="n">
        <f aca="false">IF(Q69="ESTUDIO",2,IF((10-AT69)&gt;AT69,ROUNDDOWN(AT69/2,0),MIN(10-AT69,ROUNDDOWN(AT69/2,0))))</f>
        <v>0</v>
      </c>
      <c r="BC69" s="49" t="n">
        <f aca="false">IF((10-AT69-S69)&gt;AT69,ROUNDDOWN(AT69/2,0),MIN(10-AT69-S69,ROUNDDOWN(AT69/2,0)))</f>
        <v>0</v>
      </c>
      <c r="BD69" s="50" t="n">
        <f aca="false">IF(OR(Q69="ESTUDIO",AND(COUNTIF(Z69:AP69,"DOBLE")=1,COUNTIF(Z69:AP69,"Seleccione Tipo")=4)),2,IFERROR(ROUNDDOWN(MIN(BB69:BC69),0),0))</f>
        <v>0</v>
      </c>
      <c r="BE69" s="52" t="s">
        <v>67</v>
      </c>
      <c r="BF69" s="53" t="n">
        <f aca="false">IF(R69="POR HABITACIONES",SUM(BE69,AU69),IF(Q69="ESTUDIO",BD69,SUM(AT69,BE69)))</f>
        <v>0</v>
      </c>
      <c r="BG69" s="54" t="str">
        <f aca="false">IF(OR(COUNTIF(P69:BE69,"No cumple")&gt;0,BF69=0),"NO CLASIFICABLE",R69)</f>
        <v>NO CLASIFICABLE</v>
      </c>
      <c r="BH69" s="67" t="str">
        <f aca="false">IF(AND(OR(Q69&lt;&gt;"Seleccione Tipo",R69&lt;&gt;"Seleccione tipo alquiler"),BG69="Seleccione tipo alquiler"),"Es obligatorio para su clasificación rellenar TIPO y TIPO DE ALQUILER de la vivienda","")</f>
        <v/>
      </c>
    </row>
    <row r="70" customFormat="false" ht="23.3" hidden="false" customHeight="false" outlineLevel="0" collapsed="false">
      <c r="A70" s="56" t="s">
        <v>63</v>
      </c>
      <c r="B70" s="57" t="str">
        <f aca="false">VLOOKUP(A70,VIA_CODIGO,2,0)</f>
        <v>XX</v>
      </c>
      <c r="C70" s="40" t="n">
        <f aca="false">IFERROR(VLOOKUP('ENUMERACION DE ALOJAMIENTOS'!F70,Datos!$A$1:$B$47,2,0),"")</f>
        <v>0</v>
      </c>
      <c r="D70" s="58"/>
      <c r="E70" s="59" t="str">
        <f aca="false">IFERROR(VLOOKUP('ENUMERACION DE ALOJAMIENTOS'!G70,Datos!$D$2:$F$1070,3,0),"")</f>
        <v/>
      </c>
      <c r="F70" s="43" t="s">
        <v>64</v>
      </c>
      <c r="G70" s="43"/>
      <c r="H70" s="60"/>
      <c r="I70" s="61"/>
      <c r="J70" s="61"/>
      <c r="K70" s="61"/>
      <c r="L70" s="61"/>
      <c r="M70" s="62"/>
      <c r="N70" s="61"/>
      <c r="O70" s="61"/>
      <c r="P70" s="61"/>
      <c r="Q70" s="58" t="s">
        <v>65</v>
      </c>
      <c r="R70" s="63" t="s">
        <v>66</v>
      </c>
      <c r="S70" s="63"/>
      <c r="T70" s="48" t="str">
        <f aca="false">IF(R70="POR HABITACIONES",IF(S70="","NO CUMPLE",""),"")</f>
        <v/>
      </c>
      <c r="U70" s="61"/>
      <c r="V70" s="64" t="e">
        <f aca="false">VLOOKUP($V$10,Datos!$K$6:$M$11,MATCH('ENUMERACION DE ALOJAMIENTOS'!R70,Datos!$K$6:$M$6,0),0)</f>
        <v>#N/A</v>
      </c>
      <c r="W70" s="64" t="e">
        <f aca="false">IF(OR(U70=1,U70=""),V70,(SUM(COUNTIF(Z70:AP70,"INDIVIDUAL"),(COUNTIF(Z70:AP70,"DOBLE"))*2)))</f>
        <v>#N/A</v>
      </c>
      <c r="X70" s="64" t="n">
        <f aca="false">SUM(COUNTIF(Z70:AP70,"INDIVIDUAL"),(COUNTIF(Z70:AP70,"DOBLE"))*2)</f>
        <v>0</v>
      </c>
      <c r="Y70" s="64"/>
      <c r="Z70" s="61" t="s">
        <v>65</v>
      </c>
      <c r="AA70" s="64" t="e">
        <f aca="false">VLOOKUP(Z70,Datos!$K$6:$M$9,MATCH('ENUMERACION DE ALOJAMIENTOS'!$R70,Datos!$K$6:$M$6,0),0)</f>
        <v>#N/A</v>
      </c>
      <c r="AB70" s="64" t="e">
        <f aca="false">IF(AC70&gt;=AA70,"Cumple","No cumple")</f>
        <v>#N/A</v>
      </c>
      <c r="AC70" s="61"/>
      <c r="AD70" s="61" t="s">
        <v>65</v>
      </c>
      <c r="AE70" s="64" t="e">
        <f aca="false">VLOOKUP(AD70,Datos!$K$6:$M$9,MATCH('ENUMERACION DE ALOJAMIENTOS'!$R70,Datos!$K$6:$M$6,0),0)</f>
        <v>#N/A</v>
      </c>
      <c r="AF70" s="64" t="e">
        <f aca="false">IF(AG70&gt;=AE70,"Cumple","No cumple")</f>
        <v>#N/A</v>
      </c>
      <c r="AG70" s="61"/>
      <c r="AH70" s="61" t="s">
        <v>65</v>
      </c>
      <c r="AI70" s="64" t="e">
        <f aca="false">VLOOKUP(AH70,Datos!$K$6:$M$9,MATCH('ENUMERACION DE ALOJAMIENTOS'!$R70,Datos!$K$6:$M$6,0),0)</f>
        <v>#N/A</v>
      </c>
      <c r="AJ70" s="64" t="e">
        <f aca="false">IF(AK70&gt;=AI70,"Cumple","No cumple")</f>
        <v>#N/A</v>
      </c>
      <c r="AK70" s="61"/>
      <c r="AL70" s="61" t="s">
        <v>65</v>
      </c>
      <c r="AM70" s="64" t="e">
        <f aca="false">VLOOKUP(AL70,Datos!$K$6:$M$9,MATCH('ENUMERACION DE ALOJAMIENTOS'!$R70,Datos!$K$6:$M$6,0),0)</f>
        <v>#N/A</v>
      </c>
      <c r="AN70" s="64" t="e">
        <f aca="false">IF(AO70&gt;=AM70,"Cumple","No cumple")</f>
        <v>#N/A</v>
      </c>
      <c r="AO70" s="61"/>
      <c r="AP70" s="61" t="s">
        <v>65</v>
      </c>
      <c r="AQ70" s="64" t="e">
        <f aca="false">VLOOKUP(AP70,Datos!$K$6:$M$9,MATCH('ENUMERACION DE ALOJAMIENTOS'!$R70,Datos!$K$6:$M$6,0),0)</f>
        <v>#N/A</v>
      </c>
      <c r="AR70" s="64" t="e">
        <f aca="false">IF(AS70&gt;=AQ70,"Cumple","No cumple")</f>
        <v>#N/A</v>
      </c>
      <c r="AS70" s="61"/>
      <c r="AT70" s="65" t="n">
        <f aca="false">IFERROR(IF(Q70="ESTUDIO",BE70,IF(OR(U70=1,U70=""),MIN(X70,V70),W70)),0)</f>
        <v>0</v>
      </c>
      <c r="AU70" s="50" t="str">
        <f aca="false">IF(R70="POR HABITACIONES",AT70-S70,"")</f>
        <v/>
      </c>
      <c r="AV70" s="66" t="n">
        <v>0</v>
      </c>
      <c r="AW70" s="64" t="e">
        <f aca="false">IF(((VLOOKUP($AW$11,Datos!$K$6:$M$9,MATCH('ENUMERACION DE ALOJAMIENTOS'!$R70,Datos!$K$6:$M$6,0),0))*AT70)&lt;10,10,((VLOOKUP($AW$11,Datos!$K$6:$M$9,MATCH('ENUMERACION DE ALOJAMIENTOS'!$R70,Datos!$K$6:$M$6,0),0))*AT70))</f>
        <v>#N/A</v>
      </c>
      <c r="AX70" s="64" t="e">
        <f aca="false">VLOOKUP($AX$11,Datos!$K$6:$P$10,MATCH('ENUMERACION DE ALOJAMIENTOS'!$R70,Datos!$K$6:$P$6,0),0)</f>
        <v>#N/A</v>
      </c>
      <c r="AY70" s="64" t="str">
        <f aca="false">IF($Q70&lt;&gt;"VIVIENDA","",IF(AV70&lt;AW70,"No cumple",""))</f>
        <v/>
      </c>
      <c r="AZ70" s="64" t="str">
        <f aca="false">IF($Q70&lt;&gt;"ESTUDIO","",IF(AV70&lt;AX70,"No cumple",""))</f>
        <v/>
      </c>
      <c r="BA70" s="49" t="n">
        <f aca="false">IF(U70&lt;=1,6,10)</f>
        <v>6</v>
      </c>
      <c r="BB70" s="49" t="n">
        <f aca="false">IF(Q70="ESTUDIO",2,IF((10-AT70)&gt;AT70,ROUNDDOWN(AT70/2,0),MIN(10-AT70,ROUNDDOWN(AT70/2,0))))</f>
        <v>0</v>
      </c>
      <c r="BC70" s="49" t="n">
        <f aca="false">IF((10-AT70-S70)&gt;AT70,ROUNDDOWN(AT70/2,0),MIN(10-AT70-S70,ROUNDDOWN(AT70/2,0)))</f>
        <v>0</v>
      </c>
      <c r="BD70" s="50" t="n">
        <f aca="false">IF(OR(Q70="ESTUDIO",AND(COUNTIF(Z70:AP70,"DOBLE")=1,COUNTIF(Z70:AP70,"Seleccione Tipo")=4)),2,IFERROR(ROUNDDOWN(MIN(BB70:BC70),0),0))</f>
        <v>0</v>
      </c>
      <c r="BE70" s="52" t="s">
        <v>67</v>
      </c>
      <c r="BF70" s="53" t="n">
        <f aca="false">IF(R70="POR HABITACIONES",SUM(BE70,AU70),IF(Q70="ESTUDIO",BD70,SUM(AT70,BE70)))</f>
        <v>0</v>
      </c>
      <c r="BG70" s="54" t="str">
        <f aca="false">IF(OR(COUNTIF(P70:BE70,"No cumple")&gt;0,BF70=0),"NO CLASIFICABLE",R70)</f>
        <v>NO CLASIFICABLE</v>
      </c>
      <c r="BH70" s="67" t="str">
        <f aca="false">IF(AND(OR(Q70&lt;&gt;"Seleccione Tipo",R70&lt;&gt;"Seleccione tipo alquiler"),BG70="Seleccione tipo alquiler"),"Es obligatorio para su clasificación rellenar TIPO y TIPO DE ALQUILER de la vivienda","")</f>
        <v/>
      </c>
    </row>
    <row r="71" customFormat="false" ht="23.3" hidden="false" customHeight="false" outlineLevel="0" collapsed="false">
      <c r="A71" s="56" t="s">
        <v>63</v>
      </c>
      <c r="B71" s="57" t="str">
        <f aca="false">VLOOKUP(A71,VIA_CODIGO,2,0)</f>
        <v>XX</v>
      </c>
      <c r="C71" s="40" t="n">
        <f aca="false">IFERROR(VLOOKUP('ENUMERACION DE ALOJAMIENTOS'!F71,Datos!$A$1:$B$47,2,0),"")</f>
        <v>0</v>
      </c>
      <c r="D71" s="58"/>
      <c r="E71" s="59" t="str">
        <f aca="false">IFERROR(VLOOKUP('ENUMERACION DE ALOJAMIENTOS'!G71,Datos!$D$2:$F$1070,3,0),"")</f>
        <v/>
      </c>
      <c r="F71" s="43" t="s">
        <v>64</v>
      </c>
      <c r="G71" s="43"/>
      <c r="H71" s="60"/>
      <c r="I71" s="61"/>
      <c r="J71" s="61"/>
      <c r="K71" s="61"/>
      <c r="L71" s="61"/>
      <c r="M71" s="62"/>
      <c r="N71" s="61"/>
      <c r="O71" s="61"/>
      <c r="P71" s="61"/>
      <c r="Q71" s="58" t="s">
        <v>65</v>
      </c>
      <c r="R71" s="63" t="s">
        <v>66</v>
      </c>
      <c r="S71" s="63"/>
      <c r="T71" s="48" t="str">
        <f aca="false">IF(R71="POR HABITACIONES",IF(S71="","NO CUMPLE",""),"")</f>
        <v/>
      </c>
      <c r="U71" s="61"/>
      <c r="V71" s="64" t="e">
        <f aca="false">VLOOKUP($V$10,Datos!$K$6:$M$11,MATCH('ENUMERACION DE ALOJAMIENTOS'!R71,Datos!$K$6:$M$6,0),0)</f>
        <v>#N/A</v>
      </c>
      <c r="W71" s="64" t="e">
        <f aca="false">IF(OR(U71=1,U71=""),V71,(SUM(COUNTIF(Z71:AP71,"INDIVIDUAL"),(COUNTIF(Z71:AP71,"DOBLE"))*2)))</f>
        <v>#N/A</v>
      </c>
      <c r="X71" s="64" t="n">
        <f aca="false">SUM(COUNTIF(Z71:AP71,"INDIVIDUAL"),(COUNTIF(Z71:AP71,"DOBLE"))*2)</f>
        <v>0</v>
      </c>
      <c r="Y71" s="64"/>
      <c r="Z71" s="61" t="s">
        <v>65</v>
      </c>
      <c r="AA71" s="64" t="e">
        <f aca="false">VLOOKUP(Z71,Datos!$K$6:$M$9,MATCH('ENUMERACION DE ALOJAMIENTOS'!$R71,Datos!$K$6:$M$6,0),0)</f>
        <v>#N/A</v>
      </c>
      <c r="AB71" s="64" t="e">
        <f aca="false">IF(AC71&gt;=AA71,"Cumple","No cumple")</f>
        <v>#N/A</v>
      </c>
      <c r="AC71" s="61"/>
      <c r="AD71" s="61" t="s">
        <v>65</v>
      </c>
      <c r="AE71" s="64" t="e">
        <f aca="false">VLOOKUP(AD71,Datos!$K$6:$M$9,MATCH('ENUMERACION DE ALOJAMIENTOS'!$R71,Datos!$K$6:$M$6,0),0)</f>
        <v>#N/A</v>
      </c>
      <c r="AF71" s="64" t="e">
        <f aca="false">IF(AG71&gt;=AE71,"Cumple","No cumple")</f>
        <v>#N/A</v>
      </c>
      <c r="AG71" s="61"/>
      <c r="AH71" s="61" t="s">
        <v>65</v>
      </c>
      <c r="AI71" s="64" t="e">
        <f aca="false">VLOOKUP(AH71,Datos!$K$6:$M$9,MATCH('ENUMERACION DE ALOJAMIENTOS'!$R71,Datos!$K$6:$M$6,0),0)</f>
        <v>#N/A</v>
      </c>
      <c r="AJ71" s="64" t="e">
        <f aca="false">IF(AK71&gt;=AI71,"Cumple","No cumple")</f>
        <v>#N/A</v>
      </c>
      <c r="AK71" s="61"/>
      <c r="AL71" s="61" t="s">
        <v>65</v>
      </c>
      <c r="AM71" s="64" t="e">
        <f aca="false">VLOOKUP(AL71,Datos!$K$6:$M$9,MATCH('ENUMERACION DE ALOJAMIENTOS'!$R71,Datos!$K$6:$M$6,0),0)</f>
        <v>#N/A</v>
      </c>
      <c r="AN71" s="64" t="e">
        <f aca="false">IF(AO71&gt;=AM71,"Cumple","No cumple")</f>
        <v>#N/A</v>
      </c>
      <c r="AO71" s="61"/>
      <c r="AP71" s="61" t="s">
        <v>65</v>
      </c>
      <c r="AQ71" s="64" t="e">
        <f aca="false">VLOOKUP(AP71,Datos!$K$6:$M$9,MATCH('ENUMERACION DE ALOJAMIENTOS'!$R71,Datos!$K$6:$M$6,0),0)</f>
        <v>#N/A</v>
      </c>
      <c r="AR71" s="64" t="e">
        <f aca="false">IF(AS71&gt;=AQ71,"Cumple","No cumple")</f>
        <v>#N/A</v>
      </c>
      <c r="AS71" s="61"/>
      <c r="AT71" s="65" t="n">
        <f aca="false">IFERROR(IF(Q71="ESTUDIO",BE71,IF(OR(U71=1,U71=""),MIN(X71,V71),W71)),0)</f>
        <v>0</v>
      </c>
      <c r="AU71" s="50" t="str">
        <f aca="false">IF(R71="POR HABITACIONES",AT71-S71,"")</f>
        <v/>
      </c>
      <c r="AV71" s="66" t="n">
        <v>0</v>
      </c>
      <c r="AW71" s="64" t="e">
        <f aca="false">IF(((VLOOKUP($AW$11,Datos!$K$6:$M$9,MATCH('ENUMERACION DE ALOJAMIENTOS'!$R71,Datos!$K$6:$M$6,0),0))*AT71)&lt;10,10,((VLOOKUP($AW$11,Datos!$K$6:$M$9,MATCH('ENUMERACION DE ALOJAMIENTOS'!$R71,Datos!$K$6:$M$6,0),0))*AT71))</f>
        <v>#N/A</v>
      </c>
      <c r="AX71" s="64" t="e">
        <f aca="false">VLOOKUP($AX$11,Datos!$K$6:$P$10,MATCH('ENUMERACION DE ALOJAMIENTOS'!$R71,Datos!$K$6:$P$6,0),0)</f>
        <v>#N/A</v>
      </c>
      <c r="AY71" s="64" t="str">
        <f aca="false">IF($Q71&lt;&gt;"VIVIENDA","",IF(AV71&lt;AW71,"No cumple",""))</f>
        <v/>
      </c>
      <c r="AZ71" s="64" t="str">
        <f aca="false">IF($Q71&lt;&gt;"ESTUDIO","",IF(AV71&lt;AX71,"No cumple",""))</f>
        <v/>
      </c>
      <c r="BA71" s="49" t="n">
        <f aca="false">IF(U71&lt;=1,6,10)</f>
        <v>6</v>
      </c>
      <c r="BB71" s="49" t="n">
        <f aca="false">IF(Q71="ESTUDIO",2,IF((10-AT71)&gt;AT71,ROUNDDOWN(AT71/2,0),MIN(10-AT71,ROUNDDOWN(AT71/2,0))))</f>
        <v>0</v>
      </c>
      <c r="BC71" s="49" t="n">
        <f aca="false">IF((10-AT71-S71)&gt;AT71,ROUNDDOWN(AT71/2,0),MIN(10-AT71-S71,ROUNDDOWN(AT71/2,0)))</f>
        <v>0</v>
      </c>
      <c r="BD71" s="50" t="n">
        <f aca="false">IF(OR(Q71="ESTUDIO",AND(COUNTIF(Z71:AP71,"DOBLE")=1,COUNTIF(Z71:AP71,"Seleccione Tipo")=4)),2,IFERROR(ROUNDDOWN(MIN(BB71:BC71),0),0))</f>
        <v>0</v>
      </c>
      <c r="BE71" s="52" t="s">
        <v>67</v>
      </c>
      <c r="BF71" s="53" t="n">
        <f aca="false">IF(R71="POR HABITACIONES",SUM(BE71,AU71),IF(Q71="ESTUDIO",BD71,SUM(AT71,BE71)))</f>
        <v>0</v>
      </c>
      <c r="BG71" s="54" t="str">
        <f aca="false">IF(OR(COUNTIF(P71:BE71,"No cumple")&gt;0,BF71=0),"NO CLASIFICABLE",R71)</f>
        <v>NO CLASIFICABLE</v>
      </c>
      <c r="BH71" s="67" t="str">
        <f aca="false">IF(AND(OR(Q71&lt;&gt;"Seleccione Tipo",R71&lt;&gt;"Seleccione tipo alquiler"),BG71="Seleccione tipo alquiler"),"Es obligatorio para su clasificación rellenar TIPO y TIPO DE ALQUILER de la vivienda","")</f>
        <v/>
      </c>
    </row>
    <row r="72" customFormat="false" ht="23.3" hidden="false" customHeight="false" outlineLevel="0" collapsed="false">
      <c r="A72" s="56" t="s">
        <v>63</v>
      </c>
      <c r="B72" s="57" t="str">
        <f aca="false">VLOOKUP(A72,VIA_CODIGO,2,0)</f>
        <v>XX</v>
      </c>
      <c r="C72" s="40" t="n">
        <f aca="false">IFERROR(VLOOKUP('ENUMERACION DE ALOJAMIENTOS'!F72,Datos!$A$1:$B$47,2,0),"")</f>
        <v>0</v>
      </c>
      <c r="D72" s="58"/>
      <c r="E72" s="59" t="str">
        <f aca="false">IFERROR(VLOOKUP('ENUMERACION DE ALOJAMIENTOS'!G72,Datos!$D$2:$F$1070,3,0),"")</f>
        <v/>
      </c>
      <c r="F72" s="43" t="s">
        <v>64</v>
      </c>
      <c r="G72" s="43"/>
      <c r="H72" s="60"/>
      <c r="I72" s="61"/>
      <c r="J72" s="61"/>
      <c r="K72" s="61"/>
      <c r="L72" s="61"/>
      <c r="M72" s="62"/>
      <c r="N72" s="61"/>
      <c r="O72" s="61"/>
      <c r="P72" s="61"/>
      <c r="Q72" s="58" t="s">
        <v>65</v>
      </c>
      <c r="R72" s="63" t="s">
        <v>66</v>
      </c>
      <c r="S72" s="63"/>
      <c r="T72" s="48" t="str">
        <f aca="false">IF(R72="POR HABITACIONES",IF(S72="","NO CUMPLE",""),"")</f>
        <v/>
      </c>
      <c r="U72" s="61"/>
      <c r="V72" s="64" t="e">
        <f aca="false">VLOOKUP($V$10,Datos!$K$6:$M$11,MATCH('ENUMERACION DE ALOJAMIENTOS'!R72,Datos!$K$6:$M$6,0),0)</f>
        <v>#N/A</v>
      </c>
      <c r="W72" s="64" t="e">
        <f aca="false">IF(OR(U72=1,U72=""),V72,(SUM(COUNTIF(Z72:AP72,"INDIVIDUAL"),(COUNTIF(Z72:AP72,"DOBLE"))*2)))</f>
        <v>#N/A</v>
      </c>
      <c r="X72" s="64" t="n">
        <f aca="false">SUM(COUNTIF(Z72:AP72,"INDIVIDUAL"),(COUNTIF(Z72:AP72,"DOBLE"))*2)</f>
        <v>0</v>
      </c>
      <c r="Y72" s="64"/>
      <c r="Z72" s="61" t="s">
        <v>65</v>
      </c>
      <c r="AA72" s="64" t="e">
        <f aca="false">VLOOKUP(Z72,Datos!$K$6:$M$9,MATCH('ENUMERACION DE ALOJAMIENTOS'!$R72,Datos!$K$6:$M$6,0),0)</f>
        <v>#N/A</v>
      </c>
      <c r="AB72" s="64" t="e">
        <f aca="false">IF(AC72&gt;=AA72,"Cumple","No cumple")</f>
        <v>#N/A</v>
      </c>
      <c r="AC72" s="61"/>
      <c r="AD72" s="61" t="s">
        <v>65</v>
      </c>
      <c r="AE72" s="64" t="e">
        <f aca="false">VLOOKUP(AD72,Datos!$K$6:$M$9,MATCH('ENUMERACION DE ALOJAMIENTOS'!$R72,Datos!$K$6:$M$6,0),0)</f>
        <v>#N/A</v>
      </c>
      <c r="AF72" s="64" t="e">
        <f aca="false">IF(AG72&gt;=AE72,"Cumple","No cumple")</f>
        <v>#N/A</v>
      </c>
      <c r="AG72" s="61"/>
      <c r="AH72" s="61" t="s">
        <v>65</v>
      </c>
      <c r="AI72" s="64" t="e">
        <f aca="false">VLOOKUP(AH72,Datos!$K$6:$M$9,MATCH('ENUMERACION DE ALOJAMIENTOS'!$R72,Datos!$K$6:$M$6,0),0)</f>
        <v>#N/A</v>
      </c>
      <c r="AJ72" s="64" t="e">
        <f aca="false">IF(AK72&gt;=AI72,"Cumple","No cumple")</f>
        <v>#N/A</v>
      </c>
      <c r="AK72" s="61"/>
      <c r="AL72" s="61" t="s">
        <v>65</v>
      </c>
      <c r="AM72" s="64" t="e">
        <f aca="false">VLOOKUP(AL72,Datos!$K$6:$M$9,MATCH('ENUMERACION DE ALOJAMIENTOS'!$R72,Datos!$K$6:$M$6,0),0)</f>
        <v>#N/A</v>
      </c>
      <c r="AN72" s="64" t="e">
        <f aca="false">IF(AO72&gt;=AM72,"Cumple","No cumple")</f>
        <v>#N/A</v>
      </c>
      <c r="AO72" s="61"/>
      <c r="AP72" s="61" t="s">
        <v>65</v>
      </c>
      <c r="AQ72" s="64" t="e">
        <f aca="false">VLOOKUP(AP72,Datos!$K$6:$M$9,MATCH('ENUMERACION DE ALOJAMIENTOS'!$R72,Datos!$K$6:$M$6,0),0)</f>
        <v>#N/A</v>
      </c>
      <c r="AR72" s="64" t="e">
        <f aca="false">IF(AS72&gt;=AQ72,"Cumple","No cumple")</f>
        <v>#N/A</v>
      </c>
      <c r="AS72" s="61"/>
      <c r="AT72" s="65" t="n">
        <f aca="false">IFERROR(IF(Q72="ESTUDIO",BE72,IF(OR(U72=1,U72=""),MIN(X72,V72),W72)),0)</f>
        <v>0</v>
      </c>
      <c r="AU72" s="50" t="str">
        <f aca="false">IF(R72="POR HABITACIONES",AT72-S72,"")</f>
        <v/>
      </c>
      <c r="AV72" s="66" t="n">
        <v>0</v>
      </c>
      <c r="AW72" s="64" t="e">
        <f aca="false">IF(((VLOOKUP($AW$11,Datos!$K$6:$M$9,MATCH('ENUMERACION DE ALOJAMIENTOS'!$R72,Datos!$K$6:$M$6,0),0))*AT72)&lt;10,10,((VLOOKUP($AW$11,Datos!$K$6:$M$9,MATCH('ENUMERACION DE ALOJAMIENTOS'!$R72,Datos!$K$6:$M$6,0),0))*AT72))</f>
        <v>#N/A</v>
      </c>
      <c r="AX72" s="64" t="e">
        <f aca="false">VLOOKUP($AX$11,Datos!$K$6:$P$10,MATCH('ENUMERACION DE ALOJAMIENTOS'!$R72,Datos!$K$6:$P$6,0),0)</f>
        <v>#N/A</v>
      </c>
      <c r="AY72" s="64" t="str">
        <f aca="false">IF($Q72&lt;&gt;"VIVIENDA","",IF(AV72&lt;AW72,"No cumple",""))</f>
        <v/>
      </c>
      <c r="AZ72" s="64" t="str">
        <f aca="false">IF($Q72&lt;&gt;"ESTUDIO","",IF(AV72&lt;AX72,"No cumple",""))</f>
        <v/>
      </c>
      <c r="BA72" s="49" t="n">
        <f aca="false">IF(U72&lt;=1,6,10)</f>
        <v>6</v>
      </c>
      <c r="BB72" s="49" t="n">
        <f aca="false">IF(Q72="ESTUDIO",2,IF((10-AT72)&gt;AT72,ROUNDDOWN(AT72/2,0),MIN(10-AT72,ROUNDDOWN(AT72/2,0))))</f>
        <v>0</v>
      </c>
      <c r="BC72" s="49" t="n">
        <f aca="false">IF((10-AT72-S72)&gt;AT72,ROUNDDOWN(AT72/2,0),MIN(10-AT72-S72,ROUNDDOWN(AT72/2,0)))</f>
        <v>0</v>
      </c>
      <c r="BD72" s="50" t="n">
        <f aca="false">IF(OR(Q72="ESTUDIO",AND(COUNTIF(Z72:AP72,"DOBLE")=1,COUNTIF(Z72:AP72,"Seleccione Tipo")=4)),2,IFERROR(ROUNDDOWN(MIN(BB72:BC72),0),0))</f>
        <v>0</v>
      </c>
      <c r="BE72" s="52" t="s">
        <v>67</v>
      </c>
      <c r="BF72" s="53" t="n">
        <f aca="false">IF(R72="POR HABITACIONES",SUM(BE72,AU72),IF(Q72="ESTUDIO",BD72,SUM(AT72,BE72)))</f>
        <v>0</v>
      </c>
      <c r="BG72" s="54" t="str">
        <f aca="false">IF(OR(COUNTIF(P72:BE72,"No cumple")&gt;0,BF72=0),"NO CLASIFICABLE",R72)</f>
        <v>NO CLASIFICABLE</v>
      </c>
      <c r="BH72" s="67" t="str">
        <f aca="false">IF(AND(OR(Q72&lt;&gt;"Seleccione Tipo",R72&lt;&gt;"Seleccione tipo alquiler"),BG72="Seleccione tipo alquiler"),"Es obligatorio para su clasificación rellenar TIPO y TIPO DE ALQUILER de la vivienda","")</f>
        <v/>
      </c>
    </row>
    <row r="73" customFormat="false" ht="23.3" hidden="false" customHeight="false" outlineLevel="0" collapsed="false">
      <c r="A73" s="56" t="s">
        <v>63</v>
      </c>
      <c r="B73" s="57" t="str">
        <f aca="false">VLOOKUP(A73,VIA_CODIGO,2,0)</f>
        <v>XX</v>
      </c>
      <c r="C73" s="40" t="n">
        <f aca="false">IFERROR(VLOOKUP('ENUMERACION DE ALOJAMIENTOS'!F73,Datos!$A$1:$B$47,2,0),"")</f>
        <v>0</v>
      </c>
      <c r="D73" s="58"/>
      <c r="E73" s="59" t="str">
        <f aca="false">IFERROR(VLOOKUP('ENUMERACION DE ALOJAMIENTOS'!G73,Datos!$D$2:$F$1070,3,0),"")</f>
        <v/>
      </c>
      <c r="F73" s="43" t="s">
        <v>64</v>
      </c>
      <c r="G73" s="43"/>
      <c r="H73" s="60"/>
      <c r="I73" s="61"/>
      <c r="J73" s="61"/>
      <c r="K73" s="61"/>
      <c r="L73" s="61"/>
      <c r="M73" s="62"/>
      <c r="N73" s="61"/>
      <c r="O73" s="61"/>
      <c r="P73" s="61"/>
      <c r="Q73" s="58" t="s">
        <v>65</v>
      </c>
      <c r="R73" s="63" t="s">
        <v>66</v>
      </c>
      <c r="S73" s="63"/>
      <c r="T73" s="48" t="str">
        <f aca="false">IF(R73="POR HABITACIONES",IF(S73="","NO CUMPLE",""),"")</f>
        <v/>
      </c>
      <c r="U73" s="61"/>
      <c r="V73" s="64" t="e">
        <f aca="false">VLOOKUP($V$10,Datos!$K$6:$M$11,MATCH('ENUMERACION DE ALOJAMIENTOS'!R73,Datos!$K$6:$M$6,0),0)</f>
        <v>#N/A</v>
      </c>
      <c r="W73" s="64" t="e">
        <f aca="false">IF(OR(U73=1,U73=""),V73,(SUM(COUNTIF(Z73:AP73,"INDIVIDUAL"),(COUNTIF(Z73:AP73,"DOBLE"))*2)))</f>
        <v>#N/A</v>
      </c>
      <c r="X73" s="64" t="n">
        <f aca="false">SUM(COUNTIF(Z73:AP73,"INDIVIDUAL"),(COUNTIF(Z73:AP73,"DOBLE"))*2)</f>
        <v>0</v>
      </c>
      <c r="Y73" s="64"/>
      <c r="Z73" s="61" t="s">
        <v>65</v>
      </c>
      <c r="AA73" s="64" t="e">
        <f aca="false">VLOOKUP(Z73,Datos!$K$6:$M$9,MATCH('ENUMERACION DE ALOJAMIENTOS'!$R73,Datos!$K$6:$M$6,0),0)</f>
        <v>#N/A</v>
      </c>
      <c r="AB73" s="64" t="e">
        <f aca="false">IF(AC73&gt;=AA73,"Cumple","No cumple")</f>
        <v>#N/A</v>
      </c>
      <c r="AC73" s="61"/>
      <c r="AD73" s="61" t="s">
        <v>65</v>
      </c>
      <c r="AE73" s="64" t="e">
        <f aca="false">VLOOKUP(AD73,Datos!$K$6:$M$9,MATCH('ENUMERACION DE ALOJAMIENTOS'!$R73,Datos!$K$6:$M$6,0),0)</f>
        <v>#N/A</v>
      </c>
      <c r="AF73" s="64" t="e">
        <f aca="false">IF(AG73&gt;=AE73,"Cumple","No cumple")</f>
        <v>#N/A</v>
      </c>
      <c r="AG73" s="61"/>
      <c r="AH73" s="61" t="s">
        <v>65</v>
      </c>
      <c r="AI73" s="64" t="e">
        <f aca="false">VLOOKUP(AH73,Datos!$K$6:$M$9,MATCH('ENUMERACION DE ALOJAMIENTOS'!$R73,Datos!$K$6:$M$6,0),0)</f>
        <v>#N/A</v>
      </c>
      <c r="AJ73" s="64" t="e">
        <f aca="false">IF(AK73&gt;=AI73,"Cumple","No cumple")</f>
        <v>#N/A</v>
      </c>
      <c r="AK73" s="61"/>
      <c r="AL73" s="61" t="s">
        <v>65</v>
      </c>
      <c r="AM73" s="64" t="e">
        <f aca="false">VLOOKUP(AL73,Datos!$K$6:$M$9,MATCH('ENUMERACION DE ALOJAMIENTOS'!$R73,Datos!$K$6:$M$6,0),0)</f>
        <v>#N/A</v>
      </c>
      <c r="AN73" s="64" t="e">
        <f aca="false">IF(AO73&gt;=AM73,"Cumple","No cumple")</f>
        <v>#N/A</v>
      </c>
      <c r="AO73" s="61"/>
      <c r="AP73" s="61" t="s">
        <v>65</v>
      </c>
      <c r="AQ73" s="64" t="e">
        <f aca="false">VLOOKUP(AP73,Datos!$K$6:$M$9,MATCH('ENUMERACION DE ALOJAMIENTOS'!$R73,Datos!$K$6:$M$6,0),0)</f>
        <v>#N/A</v>
      </c>
      <c r="AR73" s="64" t="e">
        <f aca="false">IF(AS73&gt;=AQ73,"Cumple","No cumple")</f>
        <v>#N/A</v>
      </c>
      <c r="AS73" s="61"/>
      <c r="AT73" s="65" t="n">
        <f aca="false">IFERROR(IF(Q73="ESTUDIO",BE73,IF(OR(U73=1,U73=""),MIN(X73,V73),W73)),0)</f>
        <v>0</v>
      </c>
      <c r="AU73" s="50" t="str">
        <f aca="false">IF(R73="POR HABITACIONES",AT73-S73,"")</f>
        <v/>
      </c>
      <c r="AV73" s="66" t="n">
        <v>0</v>
      </c>
      <c r="AW73" s="64" t="e">
        <f aca="false">IF(((VLOOKUP($AW$11,Datos!$K$6:$M$9,MATCH('ENUMERACION DE ALOJAMIENTOS'!$R73,Datos!$K$6:$M$6,0),0))*AT73)&lt;10,10,((VLOOKUP($AW$11,Datos!$K$6:$M$9,MATCH('ENUMERACION DE ALOJAMIENTOS'!$R73,Datos!$K$6:$M$6,0),0))*AT73))</f>
        <v>#N/A</v>
      </c>
      <c r="AX73" s="64" t="e">
        <f aca="false">VLOOKUP($AX$11,Datos!$K$6:$P$10,MATCH('ENUMERACION DE ALOJAMIENTOS'!$R73,Datos!$K$6:$P$6,0),0)</f>
        <v>#N/A</v>
      </c>
      <c r="AY73" s="64" t="str">
        <f aca="false">IF($Q73&lt;&gt;"VIVIENDA","",IF(AV73&lt;AW73,"No cumple",""))</f>
        <v/>
      </c>
      <c r="AZ73" s="64" t="str">
        <f aca="false">IF($Q73&lt;&gt;"ESTUDIO","",IF(AV73&lt;AX73,"No cumple",""))</f>
        <v/>
      </c>
      <c r="BA73" s="49" t="n">
        <f aca="false">IF(U73&lt;=1,6,10)</f>
        <v>6</v>
      </c>
      <c r="BB73" s="49" t="n">
        <f aca="false">IF(Q73="ESTUDIO",2,IF((10-AT73)&gt;AT73,ROUNDDOWN(AT73/2,0),MIN(10-AT73,ROUNDDOWN(AT73/2,0))))</f>
        <v>0</v>
      </c>
      <c r="BC73" s="49" t="n">
        <f aca="false">IF((10-AT73-S73)&gt;AT73,ROUNDDOWN(AT73/2,0),MIN(10-AT73-S73,ROUNDDOWN(AT73/2,0)))</f>
        <v>0</v>
      </c>
      <c r="BD73" s="50" t="n">
        <f aca="false">IF(OR(Q73="ESTUDIO",AND(COUNTIF(Z73:AP73,"DOBLE")=1,COUNTIF(Z73:AP73,"Seleccione Tipo")=4)),2,IFERROR(ROUNDDOWN(MIN(BB73:BC73),0),0))</f>
        <v>0</v>
      </c>
      <c r="BE73" s="52" t="s">
        <v>67</v>
      </c>
      <c r="BF73" s="53" t="n">
        <f aca="false">IF(R73="POR HABITACIONES",SUM(BE73,AU73),IF(Q73="ESTUDIO",BD73,SUM(AT73,BE73)))</f>
        <v>0</v>
      </c>
      <c r="BG73" s="54" t="str">
        <f aca="false">IF(OR(COUNTIF(P73:BE73,"No cumple")&gt;0,BF73=0),"NO CLASIFICABLE",R73)</f>
        <v>NO CLASIFICABLE</v>
      </c>
      <c r="BH73" s="67" t="str">
        <f aca="false">IF(AND(OR(Q73&lt;&gt;"Seleccione Tipo",R73&lt;&gt;"Seleccione tipo alquiler"),BG73="Seleccione tipo alquiler"),"Es obligatorio para su clasificación rellenar TIPO y TIPO DE ALQUILER de la vivienda","")</f>
        <v/>
      </c>
    </row>
    <row r="74" customFormat="false" ht="23.3" hidden="false" customHeight="false" outlineLevel="0" collapsed="false">
      <c r="A74" s="56" t="s">
        <v>63</v>
      </c>
      <c r="B74" s="57" t="str">
        <f aca="false">VLOOKUP(A74,VIA_CODIGO,2,0)</f>
        <v>XX</v>
      </c>
      <c r="C74" s="40" t="n">
        <f aca="false">IFERROR(VLOOKUP('ENUMERACION DE ALOJAMIENTOS'!F74,Datos!$A$1:$B$47,2,0),"")</f>
        <v>0</v>
      </c>
      <c r="D74" s="58"/>
      <c r="E74" s="59" t="str">
        <f aca="false">IFERROR(VLOOKUP('ENUMERACION DE ALOJAMIENTOS'!G74,Datos!$D$2:$F$1070,3,0),"")</f>
        <v/>
      </c>
      <c r="F74" s="43" t="s">
        <v>64</v>
      </c>
      <c r="G74" s="43"/>
      <c r="H74" s="60"/>
      <c r="I74" s="61"/>
      <c r="J74" s="61"/>
      <c r="K74" s="61"/>
      <c r="L74" s="61"/>
      <c r="M74" s="62"/>
      <c r="N74" s="61"/>
      <c r="O74" s="61"/>
      <c r="P74" s="61"/>
      <c r="Q74" s="58" t="s">
        <v>65</v>
      </c>
      <c r="R74" s="63" t="s">
        <v>66</v>
      </c>
      <c r="S74" s="63"/>
      <c r="T74" s="48" t="str">
        <f aca="false">IF(R74="POR HABITACIONES",IF(S74="","NO CUMPLE",""),"")</f>
        <v/>
      </c>
      <c r="U74" s="61"/>
      <c r="V74" s="64" t="e">
        <f aca="false">VLOOKUP($V$10,Datos!$K$6:$M$11,MATCH('ENUMERACION DE ALOJAMIENTOS'!R74,Datos!$K$6:$M$6,0),0)</f>
        <v>#N/A</v>
      </c>
      <c r="W74" s="64" t="e">
        <f aca="false">IF(OR(U74=1,U74=""),V74,(SUM(COUNTIF(Z74:AP74,"INDIVIDUAL"),(COUNTIF(Z74:AP74,"DOBLE"))*2)))</f>
        <v>#N/A</v>
      </c>
      <c r="X74" s="64" t="n">
        <f aca="false">SUM(COUNTIF(Z74:AP74,"INDIVIDUAL"),(COUNTIF(Z74:AP74,"DOBLE"))*2)</f>
        <v>0</v>
      </c>
      <c r="Y74" s="64"/>
      <c r="Z74" s="61" t="s">
        <v>65</v>
      </c>
      <c r="AA74" s="64" t="e">
        <f aca="false">VLOOKUP(Z74,Datos!$K$6:$M$9,MATCH('ENUMERACION DE ALOJAMIENTOS'!$R74,Datos!$K$6:$M$6,0),0)</f>
        <v>#N/A</v>
      </c>
      <c r="AB74" s="64" t="e">
        <f aca="false">IF(AC74&gt;=AA74,"Cumple","No cumple")</f>
        <v>#N/A</v>
      </c>
      <c r="AC74" s="61"/>
      <c r="AD74" s="61" t="s">
        <v>65</v>
      </c>
      <c r="AE74" s="64" t="e">
        <f aca="false">VLOOKUP(AD74,Datos!$K$6:$M$9,MATCH('ENUMERACION DE ALOJAMIENTOS'!$R74,Datos!$K$6:$M$6,0),0)</f>
        <v>#N/A</v>
      </c>
      <c r="AF74" s="64" t="e">
        <f aca="false">IF(AG74&gt;=AE74,"Cumple","No cumple")</f>
        <v>#N/A</v>
      </c>
      <c r="AG74" s="61"/>
      <c r="AH74" s="61" t="s">
        <v>65</v>
      </c>
      <c r="AI74" s="64" t="e">
        <f aca="false">VLOOKUP(AH74,Datos!$K$6:$M$9,MATCH('ENUMERACION DE ALOJAMIENTOS'!$R74,Datos!$K$6:$M$6,0),0)</f>
        <v>#N/A</v>
      </c>
      <c r="AJ74" s="64" t="e">
        <f aca="false">IF(AK74&gt;=AI74,"Cumple","No cumple")</f>
        <v>#N/A</v>
      </c>
      <c r="AK74" s="61"/>
      <c r="AL74" s="61" t="s">
        <v>65</v>
      </c>
      <c r="AM74" s="64" t="e">
        <f aca="false">VLOOKUP(AL74,Datos!$K$6:$M$9,MATCH('ENUMERACION DE ALOJAMIENTOS'!$R74,Datos!$K$6:$M$6,0),0)</f>
        <v>#N/A</v>
      </c>
      <c r="AN74" s="64" t="e">
        <f aca="false">IF(AO74&gt;=AM74,"Cumple","No cumple")</f>
        <v>#N/A</v>
      </c>
      <c r="AO74" s="61"/>
      <c r="AP74" s="61" t="s">
        <v>65</v>
      </c>
      <c r="AQ74" s="64" t="e">
        <f aca="false">VLOOKUP(AP74,Datos!$K$6:$M$9,MATCH('ENUMERACION DE ALOJAMIENTOS'!$R74,Datos!$K$6:$M$6,0),0)</f>
        <v>#N/A</v>
      </c>
      <c r="AR74" s="64" t="e">
        <f aca="false">IF(AS74&gt;=AQ74,"Cumple","No cumple")</f>
        <v>#N/A</v>
      </c>
      <c r="AS74" s="61"/>
      <c r="AT74" s="65" t="n">
        <f aca="false">IFERROR(IF(Q74="ESTUDIO",BE74,IF(OR(U74=1,U74=""),MIN(X74,V74),W74)),0)</f>
        <v>0</v>
      </c>
      <c r="AU74" s="50" t="str">
        <f aca="false">IF(R74="POR HABITACIONES",AT74-S74,"")</f>
        <v/>
      </c>
      <c r="AV74" s="66" t="n">
        <v>0</v>
      </c>
      <c r="AW74" s="64" t="e">
        <f aca="false">IF(((VLOOKUP($AW$11,Datos!$K$6:$M$9,MATCH('ENUMERACION DE ALOJAMIENTOS'!$R74,Datos!$K$6:$M$6,0),0))*AT74)&lt;10,10,((VLOOKUP($AW$11,Datos!$K$6:$M$9,MATCH('ENUMERACION DE ALOJAMIENTOS'!$R74,Datos!$K$6:$M$6,0),0))*AT74))</f>
        <v>#N/A</v>
      </c>
      <c r="AX74" s="64" t="e">
        <f aca="false">VLOOKUP($AX$11,Datos!$K$6:$P$10,MATCH('ENUMERACION DE ALOJAMIENTOS'!$R74,Datos!$K$6:$P$6,0),0)</f>
        <v>#N/A</v>
      </c>
      <c r="AY74" s="64" t="str">
        <f aca="false">IF($Q74&lt;&gt;"VIVIENDA","",IF(AV74&lt;AW74,"No cumple",""))</f>
        <v/>
      </c>
      <c r="AZ74" s="64" t="str">
        <f aca="false">IF($Q74&lt;&gt;"ESTUDIO","",IF(AV74&lt;AX74,"No cumple",""))</f>
        <v/>
      </c>
      <c r="BA74" s="49" t="n">
        <f aca="false">IF(U74&lt;=1,6,10)</f>
        <v>6</v>
      </c>
      <c r="BB74" s="49" t="n">
        <f aca="false">IF(Q74="ESTUDIO",2,IF((10-AT74)&gt;AT74,ROUNDDOWN(AT74/2,0),MIN(10-AT74,ROUNDDOWN(AT74/2,0))))</f>
        <v>0</v>
      </c>
      <c r="BC74" s="49" t="n">
        <f aca="false">IF((10-AT74-S74)&gt;AT74,ROUNDDOWN(AT74/2,0),MIN(10-AT74-S74,ROUNDDOWN(AT74/2,0)))</f>
        <v>0</v>
      </c>
      <c r="BD74" s="50" t="n">
        <f aca="false">IF(OR(Q74="ESTUDIO",AND(COUNTIF(Z74:AP74,"DOBLE")=1,COUNTIF(Z74:AP74,"Seleccione Tipo")=4)),2,IFERROR(ROUNDDOWN(MIN(BB74:BC74),0),0))</f>
        <v>0</v>
      </c>
      <c r="BE74" s="52" t="s">
        <v>67</v>
      </c>
      <c r="BF74" s="53" t="n">
        <f aca="false">IF(R74="POR HABITACIONES",SUM(BE74,AU74),IF(Q74="ESTUDIO",BD74,SUM(AT74,BE74)))</f>
        <v>0</v>
      </c>
      <c r="BG74" s="54" t="str">
        <f aca="false">IF(OR(COUNTIF(P74:BE74,"No cumple")&gt;0,BF74=0),"NO CLASIFICABLE",R74)</f>
        <v>NO CLASIFICABLE</v>
      </c>
      <c r="BH74" s="67" t="str">
        <f aca="false">IF(AND(OR(Q74&lt;&gt;"Seleccione Tipo",R74&lt;&gt;"Seleccione tipo alquiler"),BG74="Seleccione tipo alquiler"),"Es obligatorio para su clasificación rellenar TIPO y TIPO DE ALQUILER de la vivienda","")</f>
        <v/>
      </c>
    </row>
    <row r="75" customFormat="false" ht="23.3" hidden="false" customHeight="false" outlineLevel="0" collapsed="false">
      <c r="A75" s="56" t="s">
        <v>63</v>
      </c>
      <c r="B75" s="57" t="str">
        <f aca="false">VLOOKUP(A75,VIA_CODIGO,2,0)</f>
        <v>XX</v>
      </c>
      <c r="C75" s="40" t="n">
        <f aca="false">IFERROR(VLOOKUP('ENUMERACION DE ALOJAMIENTOS'!F75,Datos!$A$1:$B$47,2,0),"")</f>
        <v>0</v>
      </c>
      <c r="D75" s="58"/>
      <c r="E75" s="59" t="str">
        <f aca="false">IFERROR(VLOOKUP('ENUMERACION DE ALOJAMIENTOS'!G75,Datos!$D$2:$F$1070,3,0),"")</f>
        <v/>
      </c>
      <c r="F75" s="43" t="s">
        <v>64</v>
      </c>
      <c r="G75" s="43"/>
      <c r="H75" s="60"/>
      <c r="I75" s="61"/>
      <c r="J75" s="61"/>
      <c r="K75" s="61"/>
      <c r="L75" s="61"/>
      <c r="M75" s="62"/>
      <c r="N75" s="61"/>
      <c r="O75" s="61"/>
      <c r="P75" s="61"/>
      <c r="Q75" s="58" t="s">
        <v>65</v>
      </c>
      <c r="R75" s="63" t="s">
        <v>66</v>
      </c>
      <c r="S75" s="63"/>
      <c r="T75" s="48" t="str">
        <f aca="false">IF(R75="POR HABITACIONES",IF(S75="","NO CUMPLE",""),"")</f>
        <v/>
      </c>
      <c r="U75" s="61"/>
      <c r="V75" s="64" t="e">
        <f aca="false">VLOOKUP($V$10,Datos!$K$6:$M$11,MATCH('ENUMERACION DE ALOJAMIENTOS'!R75,Datos!$K$6:$M$6,0),0)</f>
        <v>#N/A</v>
      </c>
      <c r="W75" s="64" t="e">
        <f aca="false">IF(OR(U75=1,U75=""),V75,(SUM(COUNTIF(Z75:AP75,"INDIVIDUAL"),(COUNTIF(Z75:AP75,"DOBLE"))*2)))</f>
        <v>#N/A</v>
      </c>
      <c r="X75" s="64" t="n">
        <f aca="false">SUM(COUNTIF(Z75:AP75,"INDIVIDUAL"),(COUNTIF(Z75:AP75,"DOBLE"))*2)</f>
        <v>0</v>
      </c>
      <c r="Y75" s="64"/>
      <c r="Z75" s="61" t="s">
        <v>65</v>
      </c>
      <c r="AA75" s="64" t="e">
        <f aca="false">VLOOKUP(Z75,Datos!$K$6:$M$9,MATCH('ENUMERACION DE ALOJAMIENTOS'!$R75,Datos!$K$6:$M$6,0),0)</f>
        <v>#N/A</v>
      </c>
      <c r="AB75" s="64" t="e">
        <f aca="false">IF(AC75&gt;=AA75,"Cumple","No cumple")</f>
        <v>#N/A</v>
      </c>
      <c r="AC75" s="61"/>
      <c r="AD75" s="61" t="s">
        <v>65</v>
      </c>
      <c r="AE75" s="64" t="e">
        <f aca="false">VLOOKUP(AD75,Datos!$K$6:$M$9,MATCH('ENUMERACION DE ALOJAMIENTOS'!$R75,Datos!$K$6:$M$6,0),0)</f>
        <v>#N/A</v>
      </c>
      <c r="AF75" s="64" t="e">
        <f aca="false">IF(AG75&gt;=AE75,"Cumple","No cumple")</f>
        <v>#N/A</v>
      </c>
      <c r="AG75" s="61"/>
      <c r="AH75" s="61" t="s">
        <v>65</v>
      </c>
      <c r="AI75" s="64" t="e">
        <f aca="false">VLOOKUP(AH75,Datos!$K$6:$M$9,MATCH('ENUMERACION DE ALOJAMIENTOS'!$R75,Datos!$K$6:$M$6,0),0)</f>
        <v>#N/A</v>
      </c>
      <c r="AJ75" s="64" t="e">
        <f aca="false">IF(AK75&gt;=AI75,"Cumple","No cumple")</f>
        <v>#N/A</v>
      </c>
      <c r="AK75" s="61"/>
      <c r="AL75" s="61" t="s">
        <v>65</v>
      </c>
      <c r="AM75" s="64" t="e">
        <f aca="false">VLOOKUP(AL75,Datos!$K$6:$M$9,MATCH('ENUMERACION DE ALOJAMIENTOS'!$R75,Datos!$K$6:$M$6,0),0)</f>
        <v>#N/A</v>
      </c>
      <c r="AN75" s="64" t="e">
        <f aca="false">IF(AO75&gt;=AM75,"Cumple","No cumple")</f>
        <v>#N/A</v>
      </c>
      <c r="AO75" s="61"/>
      <c r="AP75" s="61" t="s">
        <v>65</v>
      </c>
      <c r="AQ75" s="64" t="e">
        <f aca="false">VLOOKUP(AP75,Datos!$K$6:$M$9,MATCH('ENUMERACION DE ALOJAMIENTOS'!$R75,Datos!$K$6:$M$6,0),0)</f>
        <v>#N/A</v>
      </c>
      <c r="AR75" s="64" t="e">
        <f aca="false">IF(AS75&gt;=AQ75,"Cumple","No cumple")</f>
        <v>#N/A</v>
      </c>
      <c r="AS75" s="61"/>
      <c r="AT75" s="65" t="n">
        <f aca="false">IFERROR(IF(Q75="ESTUDIO",BE75,IF(OR(U75=1,U75=""),MIN(X75,V75),W75)),0)</f>
        <v>0</v>
      </c>
      <c r="AU75" s="50" t="str">
        <f aca="false">IF(R75="POR HABITACIONES",AT75-S75,"")</f>
        <v/>
      </c>
      <c r="AV75" s="66" t="n">
        <v>0</v>
      </c>
      <c r="AW75" s="64" t="e">
        <f aca="false">IF(((VLOOKUP($AW$11,Datos!$K$6:$M$9,MATCH('ENUMERACION DE ALOJAMIENTOS'!$R75,Datos!$K$6:$M$6,0),0))*AT75)&lt;10,10,((VLOOKUP($AW$11,Datos!$K$6:$M$9,MATCH('ENUMERACION DE ALOJAMIENTOS'!$R75,Datos!$K$6:$M$6,0),0))*AT75))</f>
        <v>#N/A</v>
      </c>
      <c r="AX75" s="64" t="e">
        <f aca="false">VLOOKUP($AX$11,Datos!$K$6:$P$10,MATCH('ENUMERACION DE ALOJAMIENTOS'!$R75,Datos!$K$6:$P$6,0),0)</f>
        <v>#N/A</v>
      </c>
      <c r="AY75" s="64" t="str">
        <f aca="false">IF($Q75&lt;&gt;"VIVIENDA","",IF(AV75&lt;AW75,"No cumple",""))</f>
        <v/>
      </c>
      <c r="AZ75" s="64" t="str">
        <f aca="false">IF($Q75&lt;&gt;"ESTUDIO","",IF(AV75&lt;AX75,"No cumple",""))</f>
        <v/>
      </c>
      <c r="BA75" s="49" t="n">
        <f aca="false">IF(U75&lt;=1,6,10)</f>
        <v>6</v>
      </c>
      <c r="BB75" s="49" t="n">
        <f aca="false">IF(Q75="ESTUDIO",2,IF((10-AT75)&gt;AT75,ROUNDDOWN(AT75/2,0),MIN(10-AT75,ROUNDDOWN(AT75/2,0))))</f>
        <v>0</v>
      </c>
      <c r="BC75" s="49" t="n">
        <f aca="false">IF((10-AT75-S75)&gt;AT75,ROUNDDOWN(AT75/2,0),MIN(10-AT75-S75,ROUNDDOWN(AT75/2,0)))</f>
        <v>0</v>
      </c>
      <c r="BD75" s="50" t="n">
        <f aca="false">IF(OR(Q75="ESTUDIO",AND(COUNTIF(Z75:AP75,"DOBLE")=1,COUNTIF(Z75:AP75,"Seleccione Tipo")=4)),2,IFERROR(ROUNDDOWN(MIN(BB75:BC75),0),0))</f>
        <v>0</v>
      </c>
      <c r="BE75" s="52" t="s">
        <v>67</v>
      </c>
      <c r="BF75" s="53" t="n">
        <f aca="false">IF(R75="POR HABITACIONES",SUM(BE75,AU75),IF(Q75="ESTUDIO",BD75,SUM(AT75,BE75)))</f>
        <v>0</v>
      </c>
      <c r="BG75" s="54" t="str">
        <f aca="false">IF(OR(COUNTIF(P75:BE75,"No cumple")&gt;0,BF75=0),"NO CLASIFICABLE",R75)</f>
        <v>NO CLASIFICABLE</v>
      </c>
      <c r="BH75" s="67" t="str">
        <f aca="false">IF(AND(OR(Q75&lt;&gt;"Seleccione Tipo",R75&lt;&gt;"Seleccione tipo alquiler"),BG75="Seleccione tipo alquiler"),"Es obligatorio para su clasificación rellenar TIPO y TIPO DE ALQUILER de la vivienda","")</f>
        <v/>
      </c>
    </row>
    <row r="76" customFormat="false" ht="23.3" hidden="false" customHeight="false" outlineLevel="0" collapsed="false">
      <c r="A76" s="56" t="s">
        <v>63</v>
      </c>
      <c r="B76" s="57" t="str">
        <f aca="false">VLOOKUP(A76,VIA_CODIGO,2,0)</f>
        <v>XX</v>
      </c>
      <c r="C76" s="40" t="n">
        <f aca="false">IFERROR(VLOOKUP('ENUMERACION DE ALOJAMIENTOS'!F76,Datos!$A$1:$B$47,2,0),"")</f>
        <v>0</v>
      </c>
      <c r="D76" s="58"/>
      <c r="E76" s="59" t="str">
        <f aca="false">IFERROR(VLOOKUP('ENUMERACION DE ALOJAMIENTOS'!G76,Datos!$D$2:$F$1070,3,0),"")</f>
        <v/>
      </c>
      <c r="F76" s="43" t="s">
        <v>64</v>
      </c>
      <c r="G76" s="43"/>
      <c r="H76" s="60"/>
      <c r="I76" s="61"/>
      <c r="J76" s="61"/>
      <c r="K76" s="61"/>
      <c r="L76" s="61"/>
      <c r="M76" s="62"/>
      <c r="N76" s="61"/>
      <c r="O76" s="61"/>
      <c r="P76" s="61"/>
      <c r="Q76" s="58" t="s">
        <v>65</v>
      </c>
      <c r="R76" s="63" t="s">
        <v>66</v>
      </c>
      <c r="S76" s="63"/>
      <c r="T76" s="48" t="str">
        <f aca="false">IF(R76="POR HABITACIONES",IF(S76="","NO CUMPLE",""),"")</f>
        <v/>
      </c>
      <c r="U76" s="61"/>
      <c r="V76" s="64" t="e">
        <f aca="false">VLOOKUP($V$10,Datos!$K$6:$M$11,MATCH('ENUMERACION DE ALOJAMIENTOS'!R76,Datos!$K$6:$M$6,0),0)</f>
        <v>#N/A</v>
      </c>
      <c r="W76" s="64" t="e">
        <f aca="false">IF(OR(U76=1,U76=""),V76,(SUM(COUNTIF(Z76:AP76,"INDIVIDUAL"),(COUNTIF(Z76:AP76,"DOBLE"))*2)))</f>
        <v>#N/A</v>
      </c>
      <c r="X76" s="64" t="n">
        <f aca="false">SUM(COUNTIF(Z76:AP76,"INDIVIDUAL"),(COUNTIF(Z76:AP76,"DOBLE"))*2)</f>
        <v>0</v>
      </c>
      <c r="Y76" s="64"/>
      <c r="Z76" s="61" t="s">
        <v>65</v>
      </c>
      <c r="AA76" s="64" t="e">
        <f aca="false">VLOOKUP(Z76,Datos!$K$6:$M$9,MATCH('ENUMERACION DE ALOJAMIENTOS'!$R76,Datos!$K$6:$M$6,0),0)</f>
        <v>#N/A</v>
      </c>
      <c r="AB76" s="64" t="e">
        <f aca="false">IF(AC76&gt;=AA76,"Cumple","No cumple")</f>
        <v>#N/A</v>
      </c>
      <c r="AC76" s="61"/>
      <c r="AD76" s="61" t="s">
        <v>65</v>
      </c>
      <c r="AE76" s="64" t="e">
        <f aca="false">VLOOKUP(AD76,Datos!$K$6:$M$9,MATCH('ENUMERACION DE ALOJAMIENTOS'!$R76,Datos!$K$6:$M$6,0),0)</f>
        <v>#N/A</v>
      </c>
      <c r="AF76" s="64" t="e">
        <f aca="false">IF(AG76&gt;=AE76,"Cumple","No cumple")</f>
        <v>#N/A</v>
      </c>
      <c r="AG76" s="61"/>
      <c r="AH76" s="61" t="s">
        <v>65</v>
      </c>
      <c r="AI76" s="64" t="e">
        <f aca="false">VLOOKUP(AH76,Datos!$K$6:$M$9,MATCH('ENUMERACION DE ALOJAMIENTOS'!$R76,Datos!$K$6:$M$6,0),0)</f>
        <v>#N/A</v>
      </c>
      <c r="AJ76" s="64" t="e">
        <f aca="false">IF(AK76&gt;=AI76,"Cumple","No cumple")</f>
        <v>#N/A</v>
      </c>
      <c r="AK76" s="61"/>
      <c r="AL76" s="61" t="s">
        <v>65</v>
      </c>
      <c r="AM76" s="64" t="e">
        <f aca="false">VLOOKUP(AL76,Datos!$K$6:$M$9,MATCH('ENUMERACION DE ALOJAMIENTOS'!$R76,Datos!$K$6:$M$6,0),0)</f>
        <v>#N/A</v>
      </c>
      <c r="AN76" s="64" t="e">
        <f aca="false">IF(AO76&gt;=AM76,"Cumple","No cumple")</f>
        <v>#N/A</v>
      </c>
      <c r="AO76" s="61"/>
      <c r="AP76" s="61" t="s">
        <v>65</v>
      </c>
      <c r="AQ76" s="64" t="e">
        <f aca="false">VLOOKUP(AP76,Datos!$K$6:$M$9,MATCH('ENUMERACION DE ALOJAMIENTOS'!$R76,Datos!$K$6:$M$6,0),0)</f>
        <v>#N/A</v>
      </c>
      <c r="AR76" s="64" t="e">
        <f aca="false">IF(AS76&gt;=AQ76,"Cumple","No cumple")</f>
        <v>#N/A</v>
      </c>
      <c r="AS76" s="61"/>
      <c r="AT76" s="65" t="n">
        <f aca="false">IFERROR(IF(Q76="ESTUDIO",BE76,IF(OR(U76=1,U76=""),MIN(X76,V76),W76)),0)</f>
        <v>0</v>
      </c>
      <c r="AU76" s="50" t="str">
        <f aca="false">IF(R76="POR HABITACIONES",AT76-S76,"")</f>
        <v/>
      </c>
      <c r="AV76" s="66" t="n">
        <v>0</v>
      </c>
      <c r="AW76" s="64" t="e">
        <f aca="false">IF(((VLOOKUP($AW$11,Datos!$K$6:$M$9,MATCH('ENUMERACION DE ALOJAMIENTOS'!$R76,Datos!$K$6:$M$6,0),0))*AT76)&lt;10,10,((VLOOKUP($AW$11,Datos!$K$6:$M$9,MATCH('ENUMERACION DE ALOJAMIENTOS'!$R76,Datos!$K$6:$M$6,0),0))*AT76))</f>
        <v>#N/A</v>
      </c>
      <c r="AX76" s="64" t="e">
        <f aca="false">VLOOKUP($AX$11,Datos!$K$6:$P$10,MATCH('ENUMERACION DE ALOJAMIENTOS'!$R76,Datos!$K$6:$P$6,0),0)</f>
        <v>#N/A</v>
      </c>
      <c r="AY76" s="64" t="str">
        <f aca="false">IF($Q76&lt;&gt;"VIVIENDA","",IF(AV76&lt;AW76,"No cumple",""))</f>
        <v/>
      </c>
      <c r="AZ76" s="64" t="str">
        <f aca="false">IF($Q76&lt;&gt;"ESTUDIO","",IF(AV76&lt;AX76,"No cumple",""))</f>
        <v/>
      </c>
      <c r="BA76" s="49" t="n">
        <f aca="false">IF(U76&lt;=1,6,10)</f>
        <v>6</v>
      </c>
      <c r="BB76" s="49" t="n">
        <f aca="false">IF(Q76="ESTUDIO",2,IF((10-AT76)&gt;AT76,ROUNDDOWN(AT76/2,0),MIN(10-AT76,ROUNDDOWN(AT76/2,0))))</f>
        <v>0</v>
      </c>
      <c r="BC76" s="49" t="n">
        <f aca="false">IF((10-AT76-S76)&gt;AT76,ROUNDDOWN(AT76/2,0),MIN(10-AT76-S76,ROUNDDOWN(AT76/2,0)))</f>
        <v>0</v>
      </c>
      <c r="BD76" s="50" t="n">
        <f aca="false">IF(OR(Q76="ESTUDIO",AND(COUNTIF(Z76:AP76,"DOBLE")=1,COUNTIF(Z76:AP76,"Seleccione Tipo")=4)),2,IFERROR(ROUNDDOWN(MIN(BB76:BC76),0),0))</f>
        <v>0</v>
      </c>
      <c r="BE76" s="52" t="s">
        <v>67</v>
      </c>
      <c r="BF76" s="53" t="n">
        <f aca="false">IF(R76="POR HABITACIONES",SUM(BE76,AU76),IF(Q76="ESTUDIO",BD76,SUM(AT76,BE76)))</f>
        <v>0</v>
      </c>
      <c r="BG76" s="54" t="str">
        <f aca="false">IF(OR(COUNTIF(P76:BE76,"No cumple")&gt;0,BF76=0),"NO CLASIFICABLE",R76)</f>
        <v>NO CLASIFICABLE</v>
      </c>
      <c r="BH76" s="67" t="str">
        <f aca="false">IF(AND(OR(Q76&lt;&gt;"Seleccione Tipo",R76&lt;&gt;"Seleccione tipo alquiler"),BG76="Seleccione tipo alquiler"),"Es obligatorio para su clasificación rellenar TIPO y TIPO DE ALQUILER de la vivienda","")</f>
        <v/>
      </c>
    </row>
    <row r="77" customFormat="false" ht="23.3" hidden="false" customHeight="false" outlineLevel="0" collapsed="false">
      <c r="A77" s="56" t="s">
        <v>63</v>
      </c>
      <c r="B77" s="57" t="str">
        <f aca="false">VLOOKUP(A77,VIA_CODIGO,2,0)</f>
        <v>XX</v>
      </c>
      <c r="C77" s="40" t="n">
        <f aca="false">IFERROR(VLOOKUP('ENUMERACION DE ALOJAMIENTOS'!F77,Datos!$A$1:$B$47,2,0),"")</f>
        <v>0</v>
      </c>
      <c r="D77" s="58"/>
      <c r="E77" s="59" t="str">
        <f aca="false">IFERROR(VLOOKUP('ENUMERACION DE ALOJAMIENTOS'!G77,Datos!$D$2:$F$1070,3,0),"")</f>
        <v/>
      </c>
      <c r="F77" s="43" t="s">
        <v>64</v>
      </c>
      <c r="G77" s="43"/>
      <c r="H77" s="60"/>
      <c r="I77" s="61"/>
      <c r="J77" s="61"/>
      <c r="K77" s="61"/>
      <c r="L77" s="61"/>
      <c r="M77" s="62"/>
      <c r="N77" s="61"/>
      <c r="O77" s="61"/>
      <c r="P77" s="61"/>
      <c r="Q77" s="58" t="s">
        <v>65</v>
      </c>
      <c r="R77" s="63" t="s">
        <v>66</v>
      </c>
      <c r="S77" s="63"/>
      <c r="T77" s="48" t="str">
        <f aca="false">IF(R77="POR HABITACIONES",IF(S77="","NO CUMPLE",""),"")</f>
        <v/>
      </c>
      <c r="U77" s="61"/>
      <c r="V77" s="64" t="e">
        <f aca="false">VLOOKUP($V$10,Datos!$K$6:$M$11,MATCH('ENUMERACION DE ALOJAMIENTOS'!R77,Datos!$K$6:$M$6,0),0)</f>
        <v>#N/A</v>
      </c>
      <c r="W77" s="64" t="e">
        <f aca="false">IF(OR(U77=1,U77=""),V77,(SUM(COUNTIF(Z77:AP77,"INDIVIDUAL"),(COUNTIF(Z77:AP77,"DOBLE"))*2)))</f>
        <v>#N/A</v>
      </c>
      <c r="X77" s="64" t="n">
        <f aca="false">SUM(COUNTIF(Z77:AP77,"INDIVIDUAL"),(COUNTIF(Z77:AP77,"DOBLE"))*2)</f>
        <v>0</v>
      </c>
      <c r="Y77" s="64"/>
      <c r="Z77" s="61" t="s">
        <v>65</v>
      </c>
      <c r="AA77" s="64" t="e">
        <f aca="false">VLOOKUP(Z77,Datos!$K$6:$M$9,MATCH('ENUMERACION DE ALOJAMIENTOS'!$R77,Datos!$K$6:$M$6,0),0)</f>
        <v>#N/A</v>
      </c>
      <c r="AB77" s="64" t="e">
        <f aca="false">IF(AC77&gt;=AA77,"Cumple","No cumple")</f>
        <v>#N/A</v>
      </c>
      <c r="AC77" s="61"/>
      <c r="AD77" s="61" t="s">
        <v>65</v>
      </c>
      <c r="AE77" s="64" t="e">
        <f aca="false">VLOOKUP(AD77,Datos!$K$6:$M$9,MATCH('ENUMERACION DE ALOJAMIENTOS'!$R77,Datos!$K$6:$M$6,0),0)</f>
        <v>#N/A</v>
      </c>
      <c r="AF77" s="64" t="e">
        <f aca="false">IF(AG77&gt;=AE77,"Cumple","No cumple")</f>
        <v>#N/A</v>
      </c>
      <c r="AG77" s="61"/>
      <c r="AH77" s="61" t="s">
        <v>65</v>
      </c>
      <c r="AI77" s="64" t="e">
        <f aca="false">VLOOKUP(AH77,Datos!$K$6:$M$9,MATCH('ENUMERACION DE ALOJAMIENTOS'!$R77,Datos!$K$6:$M$6,0),0)</f>
        <v>#N/A</v>
      </c>
      <c r="AJ77" s="64" t="e">
        <f aca="false">IF(AK77&gt;=AI77,"Cumple","No cumple")</f>
        <v>#N/A</v>
      </c>
      <c r="AK77" s="61"/>
      <c r="AL77" s="61" t="s">
        <v>65</v>
      </c>
      <c r="AM77" s="64" t="e">
        <f aca="false">VLOOKUP(AL77,Datos!$K$6:$M$9,MATCH('ENUMERACION DE ALOJAMIENTOS'!$R77,Datos!$K$6:$M$6,0),0)</f>
        <v>#N/A</v>
      </c>
      <c r="AN77" s="64" t="e">
        <f aca="false">IF(AO77&gt;=AM77,"Cumple","No cumple")</f>
        <v>#N/A</v>
      </c>
      <c r="AO77" s="61"/>
      <c r="AP77" s="61" t="s">
        <v>65</v>
      </c>
      <c r="AQ77" s="64" t="e">
        <f aca="false">VLOOKUP(AP77,Datos!$K$6:$M$9,MATCH('ENUMERACION DE ALOJAMIENTOS'!$R77,Datos!$K$6:$M$6,0),0)</f>
        <v>#N/A</v>
      </c>
      <c r="AR77" s="64" t="e">
        <f aca="false">IF(AS77&gt;=AQ77,"Cumple","No cumple")</f>
        <v>#N/A</v>
      </c>
      <c r="AS77" s="61"/>
      <c r="AT77" s="65" t="n">
        <f aca="false">IFERROR(IF(Q77="ESTUDIO",BE77,IF(OR(U77=1,U77=""),MIN(X77,V77),W77)),0)</f>
        <v>0</v>
      </c>
      <c r="AU77" s="50" t="str">
        <f aca="false">IF(R77="POR HABITACIONES",AT77-S77,"")</f>
        <v/>
      </c>
      <c r="AV77" s="66" t="n">
        <v>0</v>
      </c>
      <c r="AW77" s="64" t="e">
        <f aca="false">IF(((VLOOKUP($AW$11,Datos!$K$6:$M$9,MATCH('ENUMERACION DE ALOJAMIENTOS'!$R77,Datos!$K$6:$M$6,0),0))*AT77)&lt;10,10,((VLOOKUP($AW$11,Datos!$K$6:$M$9,MATCH('ENUMERACION DE ALOJAMIENTOS'!$R77,Datos!$K$6:$M$6,0),0))*AT77))</f>
        <v>#N/A</v>
      </c>
      <c r="AX77" s="64" t="e">
        <f aca="false">VLOOKUP($AX$11,Datos!$K$6:$P$10,MATCH('ENUMERACION DE ALOJAMIENTOS'!$R77,Datos!$K$6:$P$6,0),0)</f>
        <v>#N/A</v>
      </c>
      <c r="AY77" s="64" t="str">
        <f aca="false">IF($Q77&lt;&gt;"VIVIENDA","",IF(AV77&lt;AW77,"No cumple",""))</f>
        <v/>
      </c>
      <c r="AZ77" s="64" t="str">
        <f aca="false">IF($Q77&lt;&gt;"ESTUDIO","",IF(AV77&lt;AX77,"No cumple",""))</f>
        <v/>
      </c>
      <c r="BA77" s="49" t="n">
        <f aca="false">IF(U77&lt;=1,6,10)</f>
        <v>6</v>
      </c>
      <c r="BB77" s="49" t="n">
        <f aca="false">IF(Q77="ESTUDIO",2,IF((10-AT77)&gt;AT77,ROUNDDOWN(AT77/2,0),MIN(10-AT77,ROUNDDOWN(AT77/2,0))))</f>
        <v>0</v>
      </c>
      <c r="BC77" s="49" t="n">
        <f aca="false">IF((10-AT77-S77)&gt;AT77,ROUNDDOWN(AT77/2,0),MIN(10-AT77-S77,ROUNDDOWN(AT77/2,0)))</f>
        <v>0</v>
      </c>
      <c r="BD77" s="50" t="n">
        <f aca="false">IF(OR(Q77="ESTUDIO",AND(COUNTIF(Z77:AP77,"DOBLE")=1,COUNTIF(Z77:AP77,"Seleccione Tipo")=4)),2,IFERROR(ROUNDDOWN(MIN(BB77:BC77),0),0))</f>
        <v>0</v>
      </c>
      <c r="BE77" s="52" t="s">
        <v>67</v>
      </c>
      <c r="BF77" s="53" t="n">
        <f aca="false">IF(R77="POR HABITACIONES",SUM(BE77,AU77),IF(Q77="ESTUDIO",BD77,SUM(AT77,BE77)))</f>
        <v>0</v>
      </c>
      <c r="BG77" s="54" t="str">
        <f aca="false">IF(OR(COUNTIF(P77:BE77,"No cumple")&gt;0,BF77=0),"NO CLASIFICABLE",R77)</f>
        <v>NO CLASIFICABLE</v>
      </c>
      <c r="BH77" s="67" t="str">
        <f aca="false">IF(AND(OR(Q77&lt;&gt;"Seleccione Tipo",R77&lt;&gt;"Seleccione tipo alquiler"),BG77="Seleccione tipo alquiler"),"Es obligatorio para su clasificación rellenar TIPO y TIPO DE ALQUILER de la vivienda","")</f>
        <v/>
      </c>
    </row>
    <row r="78" customFormat="false" ht="23.3" hidden="false" customHeight="false" outlineLevel="0" collapsed="false">
      <c r="A78" s="56" t="s">
        <v>63</v>
      </c>
      <c r="B78" s="57" t="str">
        <f aca="false">VLOOKUP(A78,VIA_CODIGO,2,0)</f>
        <v>XX</v>
      </c>
      <c r="C78" s="40" t="n">
        <f aca="false">IFERROR(VLOOKUP('ENUMERACION DE ALOJAMIENTOS'!F78,Datos!$A$1:$B$47,2,0),"")</f>
        <v>0</v>
      </c>
      <c r="D78" s="58"/>
      <c r="E78" s="59" t="str">
        <f aca="false">IFERROR(VLOOKUP('ENUMERACION DE ALOJAMIENTOS'!G78,Datos!$D$2:$F$1070,3,0),"")</f>
        <v/>
      </c>
      <c r="F78" s="43" t="s">
        <v>64</v>
      </c>
      <c r="G78" s="43"/>
      <c r="H78" s="60"/>
      <c r="I78" s="61"/>
      <c r="J78" s="61"/>
      <c r="K78" s="61"/>
      <c r="L78" s="61"/>
      <c r="M78" s="62"/>
      <c r="N78" s="61"/>
      <c r="O78" s="61"/>
      <c r="P78" s="61"/>
      <c r="Q78" s="58" t="s">
        <v>65</v>
      </c>
      <c r="R78" s="63" t="s">
        <v>66</v>
      </c>
      <c r="S78" s="63"/>
      <c r="T78" s="48" t="str">
        <f aca="false">IF(R78="POR HABITACIONES",IF(S78="","NO CUMPLE",""),"")</f>
        <v/>
      </c>
      <c r="U78" s="61"/>
      <c r="V78" s="64" t="e">
        <f aca="false">VLOOKUP($V$10,Datos!$K$6:$M$11,MATCH('ENUMERACION DE ALOJAMIENTOS'!R78,Datos!$K$6:$M$6,0),0)</f>
        <v>#N/A</v>
      </c>
      <c r="W78" s="64" t="e">
        <f aca="false">IF(OR(U78=1,U78=""),V78,(SUM(COUNTIF(Z78:AP78,"INDIVIDUAL"),(COUNTIF(Z78:AP78,"DOBLE"))*2)))</f>
        <v>#N/A</v>
      </c>
      <c r="X78" s="64" t="n">
        <f aca="false">SUM(COUNTIF(Z78:AP78,"INDIVIDUAL"),(COUNTIF(Z78:AP78,"DOBLE"))*2)</f>
        <v>0</v>
      </c>
      <c r="Y78" s="64"/>
      <c r="Z78" s="61" t="s">
        <v>65</v>
      </c>
      <c r="AA78" s="64" t="e">
        <f aca="false">VLOOKUP(Z78,Datos!$K$6:$M$9,MATCH('ENUMERACION DE ALOJAMIENTOS'!$R78,Datos!$K$6:$M$6,0),0)</f>
        <v>#N/A</v>
      </c>
      <c r="AB78" s="64" t="e">
        <f aca="false">IF(AC78&gt;=AA78,"Cumple","No cumple")</f>
        <v>#N/A</v>
      </c>
      <c r="AC78" s="61"/>
      <c r="AD78" s="61" t="s">
        <v>65</v>
      </c>
      <c r="AE78" s="64" t="e">
        <f aca="false">VLOOKUP(AD78,Datos!$K$6:$M$9,MATCH('ENUMERACION DE ALOJAMIENTOS'!$R78,Datos!$K$6:$M$6,0),0)</f>
        <v>#N/A</v>
      </c>
      <c r="AF78" s="64" t="e">
        <f aca="false">IF(AG78&gt;=AE78,"Cumple","No cumple")</f>
        <v>#N/A</v>
      </c>
      <c r="AG78" s="61"/>
      <c r="AH78" s="61" t="s">
        <v>65</v>
      </c>
      <c r="AI78" s="64" t="e">
        <f aca="false">VLOOKUP(AH78,Datos!$K$6:$M$9,MATCH('ENUMERACION DE ALOJAMIENTOS'!$R78,Datos!$K$6:$M$6,0),0)</f>
        <v>#N/A</v>
      </c>
      <c r="AJ78" s="64" t="e">
        <f aca="false">IF(AK78&gt;=AI78,"Cumple","No cumple")</f>
        <v>#N/A</v>
      </c>
      <c r="AK78" s="61"/>
      <c r="AL78" s="61" t="s">
        <v>65</v>
      </c>
      <c r="AM78" s="64" t="e">
        <f aca="false">VLOOKUP(AL78,Datos!$K$6:$M$9,MATCH('ENUMERACION DE ALOJAMIENTOS'!$R78,Datos!$K$6:$M$6,0),0)</f>
        <v>#N/A</v>
      </c>
      <c r="AN78" s="64" t="e">
        <f aca="false">IF(AO78&gt;=AM78,"Cumple","No cumple")</f>
        <v>#N/A</v>
      </c>
      <c r="AO78" s="61"/>
      <c r="AP78" s="61" t="s">
        <v>65</v>
      </c>
      <c r="AQ78" s="64" t="e">
        <f aca="false">VLOOKUP(AP78,Datos!$K$6:$M$9,MATCH('ENUMERACION DE ALOJAMIENTOS'!$R78,Datos!$K$6:$M$6,0),0)</f>
        <v>#N/A</v>
      </c>
      <c r="AR78" s="64" t="e">
        <f aca="false">IF(AS78&gt;=AQ78,"Cumple","No cumple")</f>
        <v>#N/A</v>
      </c>
      <c r="AS78" s="61"/>
      <c r="AT78" s="65" t="n">
        <f aca="false">IFERROR(IF(Q78="ESTUDIO",BE78,IF(OR(U78=1,U78=""),MIN(X78,V78),W78)),0)</f>
        <v>0</v>
      </c>
      <c r="AU78" s="50" t="str">
        <f aca="false">IF(R78="POR HABITACIONES",AT78-S78,"")</f>
        <v/>
      </c>
      <c r="AV78" s="66" t="n">
        <v>0</v>
      </c>
      <c r="AW78" s="64" t="e">
        <f aca="false">IF(((VLOOKUP($AW$11,Datos!$K$6:$M$9,MATCH('ENUMERACION DE ALOJAMIENTOS'!$R78,Datos!$K$6:$M$6,0),0))*AT78)&lt;10,10,((VLOOKUP($AW$11,Datos!$K$6:$M$9,MATCH('ENUMERACION DE ALOJAMIENTOS'!$R78,Datos!$K$6:$M$6,0),0))*AT78))</f>
        <v>#N/A</v>
      </c>
      <c r="AX78" s="64" t="e">
        <f aca="false">VLOOKUP($AX$11,Datos!$K$6:$P$10,MATCH('ENUMERACION DE ALOJAMIENTOS'!$R78,Datos!$K$6:$P$6,0),0)</f>
        <v>#N/A</v>
      </c>
      <c r="AY78" s="64" t="str">
        <f aca="false">IF($Q78&lt;&gt;"VIVIENDA","",IF(AV78&lt;AW78,"No cumple",""))</f>
        <v/>
      </c>
      <c r="AZ78" s="64" t="str">
        <f aca="false">IF($Q78&lt;&gt;"ESTUDIO","",IF(AV78&lt;AX78,"No cumple",""))</f>
        <v/>
      </c>
      <c r="BA78" s="49" t="n">
        <f aca="false">IF(U78&lt;=1,6,10)</f>
        <v>6</v>
      </c>
      <c r="BB78" s="49" t="n">
        <f aca="false">IF(Q78="ESTUDIO",2,IF((10-AT78)&gt;AT78,ROUNDDOWN(AT78/2,0),MIN(10-AT78,ROUNDDOWN(AT78/2,0))))</f>
        <v>0</v>
      </c>
      <c r="BC78" s="49" t="n">
        <f aca="false">IF((10-AT78-S78)&gt;AT78,ROUNDDOWN(AT78/2,0),MIN(10-AT78-S78,ROUNDDOWN(AT78/2,0)))</f>
        <v>0</v>
      </c>
      <c r="BD78" s="50" t="n">
        <f aca="false">IF(OR(Q78="ESTUDIO",AND(COUNTIF(Z78:AP78,"DOBLE")=1,COUNTIF(Z78:AP78,"Seleccione Tipo")=4)),2,IFERROR(ROUNDDOWN(MIN(BB78:BC78),0),0))</f>
        <v>0</v>
      </c>
      <c r="BE78" s="52" t="s">
        <v>67</v>
      </c>
      <c r="BF78" s="53" t="n">
        <f aca="false">IF(R78="POR HABITACIONES",SUM(BE78,AU78),IF(Q78="ESTUDIO",BD78,SUM(AT78,BE78)))</f>
        <v>0</v>
      </c>
      <c r="BG78" s="54" t="str">
        <f aca="false">IF(OR(COUNTIF(P78:BE78,"No cumple")&gt;0,BF78=0),"NO CLASIFICABLE",R78)</f>
        <v>NO CLASIFICABLE</v>
      </c>
      <c r="BH78" s="67" t="str">
        <f aca="false">IF(AND(OR(Q78&lt;&gt;"Seleccione Tipo",R78&lt;&gt;"Seleccione tipo alquiler"),BG78="Seleccione tipo alquiler"),"Es obligatorio para su clasificación rellenar TIPO y TIPO DE ALQUILER de la vivienda","")</f>
        <v/>
      </c>
    </row>
    <row r="79" customFormat="false" ht="23.3" hidden="false" customHeight="false" outlineLevel="0" collapsed="false">
      <c r="A79" s="56" t="s">
        <v>63</v>
      </c>
      <c r="B79" s="57" t="str">
        <f aca="false">VLOOKUP(A79,VIA_CODIGO,2,0)</f>
        <v>XX</v>
      </c>
      <c r="C79" s="40" t="n">
        <f aca="false">IFERROR(VLOOKUP('ENUMERACION DE ALOJAMIENTOS'!F79,Datos!$A$1:$B$47,2,0),"")</f>
        <v>0</v>
      </c>
      <c r="D79" s="58"/>
      <c r="E79" s="59" t="str">
        <f aca="false">IFERROR(VLOOKUP('ENUMERACION DE ALOJAMIENTOS'!G79,Datos!$D$2:$F$1070,3,0),"")</f>
        <v/>
      </c>
      <c r="F79" s="43" t="s">
        <v>64</v>
      </c>
      <c r="G79" s="43"/>
      <c r="H79" s="60"/>
      <c r="I79" s="61"/>
      <c r="J79" s="61"/>
      <c r="K79" s="61"/>
      <c r="L79" s="61"/>
      <c r="M79" s="62"/>
      <c r="N79" s="61"/>
      <c r="O79" s="61"/>
      <c r="P79" s="61"/>
      <c r="Q79" s="58" t="s">
        <v>65</v>
      </c>
      <c r="R79" s="63" t="s">
        <v>66</v>
      </c>
      <c r="S79" s="63"/>
      <c r="T79" s="48" t="str">
        <f aca="false">IF(R79="POR HABITACIONES",IF(S79="","NO CUMPLE",""),"")</f>
        <v/>
      </c>
      <c r="U79" s="61"/>
      <c r="V79" s="64" t="e">
        <f aca="false">VLOOKUP($V$10,Datos!$K$6:$M$11,MATCH('ENUMERACION DE ALOJAMIENTOS'!R79,Datos!$K$6:$M$6,0),0)</f>
        <v>#N/A</v>
      </c>
      <c r="W79" s="64" t="e">
        <f aca="false">IF(OR(U79=1,U79=""),V79,(SUM(COUNTIF(Z79:AP79,"INDIVIDUAL"),(COUNTIF(Z79:AP79,"DOBLE"))*2)))</f>
        <v>#N/A</v>
      </c>
      <c r="X79" s="64" t="n">
        <f aca="false">SUM(COUNTIF(Z79:AP79,"INDIVIDUAL"),(COUNTIF(Z79:AP79,"DOBLE"))*2)</f>
        <v>0</v>
      </c>
      <c r="Y79" s="64"/>
      <c r="Z79" s="61" t="s">
        <v>65</v>
      </c>
      <c r="AA79" s="64" t="e">
        <f aca="false">VLOOKUP(Z79,Datos!$K$6:$M$9,MATCH('ENUMERACION DE ALOJAMIENTOS'!$R79,Datos!$K$6:$M$6,0),0)</f>
        <v>#N/A</v>
      </c>
      <c r="AB79" s="64" t="e">
        <f aca="false">IF(AC79&gt;=AA79,"Cumple","No cumple")</f>
        <v>#N/A</v>
      </c>
      <c r="AC79" s="61"/>
      <c r="AD79" s="61" t="s">
        <v>65</v>
      </c>
      <c r="AE79" s="64" t="e">
        <f aca="false">VLOOKUP(AD79,Datos!$K$6:$M$9,MATCH('ENUMERACION DE ALOJAMIENTOS'!$R79,Datos!$K$6:$M$6,0),0)</f>
        <v>#N/A</v>
      </c>
      <c r="AF79" s="64" t="e">
        <f aca="false">IF(AG79&gt;=AE79,"Cumple","No cumple")</f>
        <v>#N/A</v>
      </c>
      <c r="AG79" s="61"/>
      <c r="AH79" s="61" t="s">
        <v>65</v>
      </c>
      <c r="AI79" s="64" t="e">
        <f aca="false">VLOOKUP(AH79,Datos!$K$6:$M$9,MATCH('ENUMERACION DE ALOJAMIENTOS'!$R79,Datos!$K$6:$M$6,0),0)</f>
        <v>#N/A</v>
      </c>
      <c r="AJ79" s="64" t="e">
        <f aca="false">IF(AK79&gt;=AI79,"Cumple","No cumple")</f>
        <v>#N/A</v>
      </c>
      <c r="AK79" s="61"/>
      <c r="AL79" s="61" t="s">
        <v>65</v>
      </c>
      <c r="AM79" s="64" t="e">
        <f aca="false">VLOOKUP(AL79,Datos!$K$6:$M$9,MATCH('ENUMERACION DE ALOJAMIENTOS'!$R79,Datos!$K$6:$M$6,0),0)</f>
        <v>#N/A</v>
      </c>
      <c r="AN79" s="64" t="e">
        <f aca="false">IF(AO79&gt;=AM79,"Cumple","No cumple")</f>
        <v>#N/A</v>
      </c>
      <c r="AO79" s="61"/>
      <c r="AP79" s="61" t="s">
        <v>65</v>
      </c>
      <c r="AQ79" s="64" t="e">
        <f aca="false">VLOOKUP(AP79,Datos!$K$6:$M$9,MATCH('ENUMERACION DE ALOJAMIENTOS'!$R79,Datos!$K$6:$M$6,0),0)</f>
        <v>#N/A</v>
      </c>
      <c r="AR79" s="64" t="e">
        <f aca="false">IF(AS79&gt;=AQ79,"Cumple","No cumple")</f>
        <v>#N/A</v>
      </c>
      <c r="AS79" s="61"/>
      <c r="AT79" s="65" t="n">
        <f aca="false">IFERROR(IF(Q79="ESTUDIO",BE79,IF(OR(U79=1,U79=""),MIN(X79,V79),W79)),0)</f>
        <v>0</v>
      </c>
      <c r="AU79" s="50" t="str">
        <f aca="false">IF(R79="POR HABITACIONES",AT79-S79,"")</f>
        <v/>
      </c>
      <c r="AV79" s="66" t="n">
        <v>0</v>
      </c>
      <c r="AW79" s="64" t="e">
        <f aca="false">IF(((VLOOKUP($AW$11,Datos!$K$6:$M$9,MATCH('ENUMERACION DE ALOJAMIENTOS'!$R79,Datos!$K$6:$M$6,0),0))*AT79)&lt;10,10,((VLOOKUP($AW$11,Datos!$K$6:$M$9,MATCH('ENUMERACION DE ALOJAMIENTOS'!$R79,Datos!$K$6:$M$6,0),0))*AT79))</f>
        <v>#N/A</v>
      </c>
      <c r="AX79" s="64" t="e">
        <f aca="false">VLOOKUP($AX$11,Datos!$K$6:$P$10,MATCH('ENUMERACION DE ALOJAMIENTOS'!$R79,Datos!$K$6:$P$6,0),0)</f>
        <v>#N/A</v>
      </c>
      <c r="AY79" s="64" t="str">
        <f aca="false">IF($Q79&lt;&gt;"VIVIENDA","",IF(AV79&lt;AW79,"No cumple",""))</f>
        <v/>
      </c>
      <c r="AZ79" s="64" t="str">
        <f aca="false">IF($Q79&lt;&gt;"ESTUDIO","",IF(AV79&lt;AX79,"No cumple",""))</f>
        <v/>
      </c>
      <c r="BA79" s="49" t="n">
        <f aca="false">IF(U79&lt;=1,6,10)</f>
        <v>6</v>
      </c>
      <c r="BB79" s="49" t="n">
        <f aca="false">IF(Q79="ESTUDIO",2,IF((10-AT79)&gt;AT79,ROUNDDOWN(AT79/2,0),MIN(10-AT79,ROUNDDOWN(AT79/2,0))))</f>
        <v>0</v>
      </c>
      <c r="BC79" s="49" t="n">
        <f aca="false">IF((10-AT79-S79)&gt;AT79,ROUNDDOWN(AT79/2,0),MIN(10-AT79-S79,ROUNDDOWN(AT79/2,0)))</f>
        <v>0</v>
      </c>
      <c r="BD79" s="50" t="n">
        <f aca="false">IF(OR(Q79="ESTUDIO",AND(COUNTIF(Z79:AP79,"DOBLE")=1,COUNTIF(Z79:AP79,"Seleccione Tipo")=4)),2,IFERROR(ROUNDDOWN(MIN(BB79:BC79),0),0))</f>
        <v>0</v>
      </c>
      <c r="BE79" s="52" t="s">
        <v>67</v>
      </c>
      <c r="BF79" s="53" t="n">
        <f aca="false">IF(R79="POR HABITACIONES",SUM(BE79,AU79),IF(Q79="ESTUDIO",BD79,SUM(AT79,BE79)))</f>
        <v>0</v>
      </c>
      <c r="BG79" s="54" t="str">
        <f aca="false">IF(OR(COUNTIF(P79:BE79,"No cumple")&gt;0,BF79=0),"NO CLASIFICABLE",R79)</f>
        <v>NO CLASIFICABLE</v>
      </c>
      <c r="BH79" s="67" t="str">
        <f aca="false">IF(AND(OR(Q79&lt;&gt;"Seleccione Tipo",R79&lt;&gt;"Seleccione tipo alquiler"),BG79="Seleccione tipo alquiler"),"Es obligatorio para su clasificación rellenar TIPO y TIPO DE ALQUILER de la vivienda","")</f>
        <v/>
      </c>
    </row>
    <row r="80" customFormat="false" ht="23.3" hidden="false" customHeight="false" outlineLevel="0" collapsed="false">
      <c r="A80" s="56" t="s">
        <v>63</v>
      </c>
      <c r="B80" s="57" t="str">
        <f aca="false">VLOOKUP(A80,VIA_CODIGO,2,0)</f>
        <v>XX</v>
      </c>
      <c r="C80" s="40" t="n">
        <f aca="false">IFERROR(VLOOKUP('ENUMERACION DE ALOJAMIENTOS'!F80,Datos!$A$1:$B$47,2,0),"")</f>
        <v>0</v>
      </c>
      <c r="D80" s="58"/>
      <c r="E80" s="59" t="str">
        <f aca="false">IFERROR(VLOOKUP('ENUMERACION DE ALOJAMIENTOS'!G80,Datos!$D$2:$F$1070,3,0),"")</f>
        <v/>
      </c>
      <c r="F80" s="43" t="s">
        <v>64</v>
      </c>
      <c r="G80" s="43"/>
      <c r="H80" s="60"/>
      <c r="I80" s="61"/>
      <c r="J80" s="61"/>
      <c r="K80" s="61"/>
      <c r="L80" s="61"/>
      <c r="M80" s="62"/>
      <c r="N80" s="61"/>
      <c r="O80" s="61"/>
      <c r="P80" s="61"/>
      <c r="Q80" s="58" t="s">
        <v>65</v>
      </c>
      <c r="R80" s="63" t="s">
        <v>66</v>
      </c>
      <c r="S80" s="63"/>
      <c r="T80" s="48" t="str">
        <f aca="false">IF(R80="POR HABITACIONES",IF(S80="","NO CUMPLE",""),"")</f>
        <v/>
      </c>
      <c r="U80" s="61"/>
      <c r="V80" s="64" t="e">
        <f aca="false">VLOOKUP($V$10,Datos!$K$6:$M$11,MATCH('ENUMERACION DE ALOJAMIENTOS'!R80,Datos!$K$6:$M$6,0),0)</f>
        <v>#N/A</v>
      </c>
      <c r="W80" s="64" t="e">
        <f aca="false">IF(OR(U80=1,U80=""),V80,(SUM(COUNTIF(Z80:AP80,"INDIVIDUAL"),(COUNTIF(Z80:AP80,"DOBLE"))*2)))</f>
        <v>#N/A</v>
      </c>
      <c r="X80" s="64" t="n">
        <f aca="false">SUM(COUNTIF(Z80:AP80,"INDIVIDUAL"),(COUNTIF(Z80:AP80,"DOBLE"))*2)</f>
        <v>0</v>
      </c>
      <c r="Y80" s="64"/>
      <c r="Z80" s="61" t="s">
        <v>65</v>
      </c>
      <c r="AA80" s="64" t="e">
        <f aca="false">VLOOKUP(Z80,Datos!$K$6:$M$9,MATCH('ENUMERACION DE ALOJAMIENTOS'!$R80,Datos!$K$6:$M$6,0),0)</f>
        <v>#N/A</v>
      </c>
      <c r="AB80" s="64" t="e">
        <f aca="false">IF(AC80&gt;=AA80,"Cumple","No cumple")</f>
        <v>#N/A</v>
      </c>
      <c r="AC80" s="61"/>
      <c r="AD80" s="61" t="s">
        <v>65</v>
      </c>
      <c r="AE80" s="64" t="e">
        <f aca="false">VLOOKUP(AD80,Datos!$K$6:$M$9,MATCH('ENUMERACION DE ALOJAMIENTOS'!$R80,Datos!$K$6:$M$6,0),0)</f>
        <v>#N/A</v>
      </c>
      <c r="AF80" s="64" t="e">
        <f aca="false">IF(AG80&gt;=AE80,"Cumple","No cumple")</f>
        <v>#N/A</v>
      </c>
      <c r="AG80" s="61"/>
      <c r="AH80" s="61" t="s">
        <v>65</v>
      </c>
      <c r="AI80" s="64" t="e">
        <f aca="false">VLOOKUP(AH80,Datos!$K$6:$M$9,MATCH('ENUMERACION DE ALOJAMIENTOS'!$R80,Datos!$K$6:$M$6,0),0)</f>
        <v>#N/A</v>
      </c>
      <c r="AJ80" s="64" t="e">
        <f aca="false">IF(AK80&gt;=AI80,"Cumple","No cumple")</f>
        <v>#N/A</v>
      </c>
      <c r="AK80" s="61"/>
      <c r="AL80" s="61" t="s">
        <v>65</v>
      </c>
      <c r="AM80" s="64" t="e">
        <f aca="false">VLOOKUP(AL80,Datos!$K$6:$M$9,MATCH('ENUMERACION DE ALOJAMIENTOS'!$R80,Datos!$K$6:$M$6,0),0)</f>
        <v>#N/A</v>
      </c>
      <c r="AN80" s="64" t="e">
        <f aca="false">IF(AO80&gt;=AM80,"Cumple","No cumple")</f>
        <v>#N/A</v>
      </c>
      <c r="AO80" s="61"/>
      <c r="AP80" s="61" t="s">
        <v>65</v>
      </c>
      <c r="AQ80" s="64" t="e">
        <f aca="false">VLOOKUP(AP80,Datos!$K$6:$M$9,MATCH('ENUMERACION DE ALOJAMIENTOS'!$R80,Datos!$K$6:$M$6,0),0)</f>
        <v>#N/A</v>
      </c>
      <c r="AR80" s="64" t="e">
        <f aca="false">IF(AS80&gt;=AQ80,"Cumple","No cumple")</f>
        <v>#N/A</v>
      </c>
      <c r="AS80" s="61"/>
      <c r="AT80" s="65" t="n">
        <f aca="false">IFERROR(IF(Q80="ESTUDIO",BE80,IF(OR(U80=1,U80=""),MIN(X80,V80),W80)),0)</f>
        <v>0</v>
      </c>
      <c r="AU80" s="50" t="str">
        <f aca="false">IF(R80="POR HABITACIONES",AT80-S80,"")</f>
        <v/>
      </c>
      <c r="AV80" s="66" t="n">
        <v>0</v>
      </c>
      <c r="AW80" s="64" t="e">
        <f aca="false">IF(((VLOOKUP($AW$11,Datos!$K$6:$M$9,MATCH('ENUMERACION DE ALOJAMIENTOS'!$R80,Datos!$K$6:$M$6,0),0))*AT80)&lt;10,10,((VLOOKUP($AW$11,Datos!$K$6:$M$9,MATCH('ENUMERACION DE ALOJAMIENTOS'!$R80,Datos!$K$6:$M$6,0),0))*AT80))</f>
        <v>#N/A</v>
      </c>
      <c r="AX80" s="64" t="e">
        <f aca="false">VLOOKUP($AX$11,Datos!$K$6:$P$10,MATCH('ENUMERACION DE ALOJAMIENTOS'!$R80,Datos!$K$6:$P$6,0),0)</f>
        <v>#N/A</v>
      </c>
      <c r="AY80" s="64" t="str">
        <f aca="false">IF($Q80&lt;&gt;"VIVIENDA","",IF(AV80&lt;AW80,"No cumple",""))</f>
        <v/>
      </c>
      <c r="AZ80" s="64" t="str">
        <f aca="false">IF($Q80&lt;&gt;"ESTUDIO","",IF(AV80&lt;AX80,"No cumple",""))</f>
        <v/>
      </c>
      <c r="BA80" s="49" t="n">
        <f aca="false">IF(U80&lt;=1,6,10)</f>
        <v>6</v>
      </c>
      <c r="BB80" s="49" t="n">
        <f aca="false">IF(Q80="ESTUDIO",2,IF((10-AT80)&gt;AT80,ROUNDDOWN(AT80/2,0),MIN(10-AT80,ROUNDDOWN(AT80/2,0))))</f>
        <v>0</v>
      </c>
      <c r="BC80" s="49" t="n">
        <f aca="false">IF((10-AT80-S80)&gt;AT80,ROUNDDOWN(AT80/2,0),MIN(10-AT80-S80,ROUNDDOWN(AT80/2,0)))</f>
        <v>0</v>
      </c>
      <c r="BD80" s="50" t="n">
        <f aca="false">IF(OR(Q80="ESTUDIO",AND(COUNTIF(Z80:AP80,"DOBLE")=1,COUNTIF(Z80:AP80,"Seleccione Tipo")=4)),2,IFERROR(ROUNDDOWN(MIN(BB80:BC80),0),0))</f>
        <v>0</v>
      </c>
      <c r="BE80" s="52" t="s">
        <v>67</v>
      </c>
      <c r="BF80" s="53" t="n">
        <f aca="false">IF(R80="POR HABITACIONES",SUM(BE80,AU80),IF(Q80="ESTUDIO",BD80,SUM(AT80,BE80)))</f>
        <v>0</v>
      </c>
      <c r="BG80" s="54" t="str">
        <f aca="false">IF(OR(COUNTIF(P80:BE80,"No cumple")&gt;0,BF80=0),"NO CLASIFICABLE",R80)</f>
        <v>NO CLASIFICABLE</v>
      </c>
      <c r="BH80" s="67" t="str">
        <f aca="false">IF(AND(OR(Q80&lt;&gt;"Seleccione Tipo",R80&lt;&gt;"Seleccione tipo alquiler"),BG80="Seleccione tipo alquiler"),"Es obligatorio para su clasificación rellenar TIPO y TIPO DE ALQUILER de la vivienda","")</f>
        <v/>
      </c>
    </row>
    <row r="81" customFormat="false" ht="23.3" hidden="false" customHeight="false" outlineLevel="0" collapsed="false">
      <c r="A81" s="56" t="s">
        <v>63</v>
      </c>
      <c r="B81" s="57" t="str">
        <f aca="false">VLOOKUP(A81,VIA_CODIGO,2,0)</f>
        <v>XX</v>
      </c>
      <c r="C81" s="40" t="n">
        <f aca="false">IFERROR(VLOOKUP('ENUMERACION DE ALOJAMIENTOS'!F81,Datos!$A$1:$B$47,2,0),"")</f>
        <v>0</v>
      </c>
      <c r="D81" s="58"/>
      <c r="E81" s="59" t="str">
        <f aca="false">IFERROR(VLOOKUP('ENUMERACION DE ALOJAMIENTOS'!G81,Datos!$D$2:$F$1070,3,0),"")</f>
        <v/>
      </c>
      <c r="F81" s="43" t="s">
        <v>64</v>
      </c>
      <c r="G81" s="43"/>
      <c r="H81" s="60"/>
      <c r="I81" s="61"/>
      <c r="J81" s="61"/>
      <c r="K81" s="61"/>
      <c r="L81" s="61"/>
      <c r="M81" s="62"/>
      <c r="N81" s="61"/>
      <c r="O81" s="61"/>
      <c r="P81" s="61"/>
      <c r="Q81" s="58" t="s">
        <v>65</v>
      </c>
      <c r="R81" s="63" t="s">
        <v>66</v>
      </c>
      <c r="S81" s="63"/>
      <c r="T81" s="48" t="str">
        <f aca="false">IF(R81="POR HABITACIONES",IF(S81="","NO CUMPLE",""),"")</f>
        <v/>
      </c>
      <c r="U81" s="61"/>
      <c r="V81" s="64" t="e">
        <f aca="false">VLOOKUP($V$10,Datos!$K$6:$M$11,MATCH('ENUMERACION DE ALOJAMIENTOS'!R81,Datos!$K$6:$M$6,0),0)</f>
        <v>#N/A</v>
      </c>
      <c r="W81" s="64" t="e">
        <f aca="false">IF(OR(U81=1,U81=""),V81,(SUM(COUNTIF(Z81:AP81,"INDIVIDUAL"),(COUNTIF(Z81:AP81,"DOBLE"))*2)))</f>
        <v>#N/A</v>
      </c>
      <c r="X81" s="64" t="n">
        <f aca="false">SUM(COUNTIF(Z81:AP81,"INDIVIDUAL"),(COUNTIF(Z81:AP81,"DOBLE"))*2)</f>
        <v>0</v>
      </c>
      <c r="Y81" s="64"/>
      <c r="Z81" s="61" t="s">
        <v>65</v>
      </c>
      <c r="AA81" s="64" t="e">
        <f aca="false">VLOOKUP(Z81,Datos!$K$6:$M$9,MATCH('ENUMERACION DE ALOJAMIENTOS'!$R81,Datos!$K$6:$M$6,0),0)</f>
        <v>#N/A</v>
      </c>
      <c r="AB81" s="64" t="e">
        <f aca="false">IF(AC81&gt;=AA81,"Cumple","No cumple")</f>
        <v>#N/A</v>
      </c>
      <c r="AC81" s="61"/>
      <c r="AD81" s="61" t="s">
        <v>65</v>
      </c>
      <c r="AE81" s="64" t="e">
        <f aca="false">VLOOKUP(AD81,Datos!$K$6:$M$9,MATCH('ENUMERACION DE ALOJAMIENTOS'!$R81,Datos!$K$6:$M$6,0),0)</f>
        <v>#N/A</v>
      </c>
      <c r="AF81" s="64" t="e">
        <f aca="false">IF(AG81&gt;=AE81,"Cumple","No cumple")</f>
        <v>#N/A</v>
      </c>
      <c r="AG81" s="61"/>
      <c r="AH81" s="61" t="s">
        <v>65</v>
      </c>
      <c r="AI81" s="64" t="e">
        <f aca="false">VLOOKUP(AH81,Datos!$K$6:$M$9,MATCH('ENUMERACION DE ALOJAMIENTOS'!$R81,Datos!$K$6:$M$6,0),0)</f>
        <v>#N/A</v>
      </c>
      <c r="AJ81" s="64" t="e">
        <f aca="false">IF(AK81&gt;=AI81,"Cumple","No cumple")</f>
        <v>#N/A</v>
      </c>
      <c r="AK81" s="61"/>
      <c r="AL81" s="61" t="s">
        <v>65</v>
      </c>
      <c r="AM81" s="64" t="e">
        <f aca="false">VLOOKUP(AL81,Datos!$K$6:$M$9,MATCH('ENUMERACION DE ALOJAMIENTOS'!$R81,Datos!$K$6:$M$6,0),0)</f>
        <v>#N/A</v>
      </c>
      <c r="AN81" s="64" t="e">
        <f aca="false">IF(AO81&gt;=AM81,"Cumple","No cumple")</f>
        <v>#N/A</v>
      </c>
      <c r="AO81" s="61"/>
      <c r="AP81" s="61" t="s">
        <v>65</v>
      </c>
      <c r="AQ81" s="64" t="e">
        <f aca="false">VLOOKUP(AP81,Datos!$K$6:$M$9,MATCH('ENUMERACION DE ALOJAMIENTOS'!$R81,Datos!$K$6:$M$6,0),0)</f>
        <v>#N/A</v>
      </c>
      <c r="AR81" s="64" t="e">
        <f aca="false">IF(AS81&gt;=AQ81,"Cumple","No cumple")</f>
        <v>#N/A</v>
      </c>
      <c r="AS81" s="61"/>
      <c r="AT81" s="65" t="n">
        <f aca="false">IFERROR(IF(Q81="ESTUDIO",BE81,IF(OR(U81=1,U81=""),MIN(X81,V81),W81)),0)</f>
        <v>0</v>
      </c>
      <c r="AU81" s="50" t="str">
        <f aca="false">IF(R81="POR HABITACIONES",AT81-S81,"")</f>
        <v/>
      </c>
      <c r="AV81" s="66" t="n">
        <v>0</v>
      </c>
      <c r="AW81" s="64" t="e">
        <f aca="false">IF(((VLOOKUP($AW$11,Datos!$K$6:$M$9,MATCH('ENUMERACION DE ALOJAMIENTOS'!$R81,Datos!$K$6:$M$6,0),0))*AT81)&lt;10,10,((VLOOKUP($AW$11,Datos!$K$6:$M$9,MATCH('ENUMERACION DE ALOJAMIENTOS'!$R81,Datos!$K$6:$M$6,0),0))*AT81))</f>
        <v>#N/A</v>
      </c>
      <c r="AX81" s="64" t="e">
        <f aca="false">VLOOKUP($AX$11,Datos!$K$6:$P$10,MATCH('ENUMERACION DE ALOJAMIENTOS'!$R81,Datos!$K$6:$P$6,0),0)</f>
        <v>#N/A</v>
      </c>
      <c r="AY81" s="64" t="str">
        <f aca="false">IF($Q81&lt;&gt;"VIVIENDA","",IF(AV81&lt;AW81,"No cumple",""))</f>
        <v/>
      </c>
      <c r="AZ81" s="64" t="str">
        <f aca="false">IF($Q81&lt;&gt;"ESTUDIO","",IF(AV81&lt;AX81,"No cumple",""))</f>
        <v/>
      </c>
      <c r="BA81" s="49" t="n">
        <f aca="false">IF(U81&lt;=1,6,10)</f>
        <v>6</v>
      </c>
      <c r="BB81" s="49" t="n">
        <f aca="false">IF(Q81="ESTUDIO",2,IF((10-AT81)&gt;AT81,ROUNDDOWN(AT81/2,0),MIN(10-AT81,ROUNDDOWN(AT81/2,0))))</f>
        <v>0</v>
      </c>
      <c r="BC81" s="49" t="n">
        <f aca="false">IF((10-AT81-S81)&gt;AT81,ROUNDDOWN(AT81/2,0),MIN(10-AT81-S81,ROUNDDOWN(AT81/2,0)))</f>
        <v>0</v>
      </c>
      <c r="BD81" s="50" t="n">
        <f aca="false">IF(OR(Q81="ESTUDIO",AND(COUNTIF(Z81:AP81,"DOBLE")=1,COUNTIF(Z81:AP81,"Seleccione Tipo")=4)),2,IFERROR(ROUNDDOWN(MIN(BB81:BC81),0),0))</f>
        <v>0</v>
      </c>
      <c r="BE81" s="52" t="s">
        <v>67</v>
      </c>
      <c r="BF81" s="53" t="n">
        <f aca="false">IF(R81="POR HABITACIONES",SUM(BE81,AU81),IF(Q81="ESTUDIO",BD81,SUM(AT81,BE81)))</f>
        <v>0</v>
      </c>
      <c r="BG81" s="54" t="str">
        <f aca="false">IF(OR(COUNTIF(P81:BE81,"No cumple")&gt;0,BF81=0),"NO CLASIFICABLE",R81)</f>
        <v>NO CLASIFICABLE</v>
      </c>
      <c r="BH81" s="67" t="str">
        <f aca="false">IF(AND(OR(Q81&lt;&gt;"Seleccione Tipo",R81&lt;&gt;"Seleccione tipo alquiler"),BG81="Seleccione tipo alquiler"),"Es obligatorio para su clasificación rellenar TIPO y TIPO DE ALQUILER de la vivienda","")</f>
        <v/>
      </c>
    </row>
    <row r="82" customFormat="false" ht="23.3" hidden="false" customHeight="false" outlineLevel="0" collapsed="false">
      <c r="A82" s="56" t="s">
        <v>63</v>
      </c>
      <c r="B82" s="57" t="str">
        <f aca="false">VLOOKUP(A82,VIA_CODIGO,2,0)</f>
        <v>XX</v>
      </c>
      <c r="C82" s="40" t="n">
        <f aca="false">IFERROR(VLOOKUP('ENUMERACION DE ALOJAMIENTOS'!F82,Datos!$A$1:$B$47,2,0),"")</f>
        <v>0</v>
      </c>
      <c r="D82" s="58"/>
      <c r="E82" s="59" t="str">
        <f aca="false">IFERROR(VLOOKUP('ENUMERACION DE ALOJAMIENTOS'!G82,Datos!$D$2:$F$1070,3,0),"")</f>
        <v/>
      </c>
      <c r="F82" s="43" t="s">
        <v>64</v>
      </c>
      <c r="G82" s="43"/>
      <c r="H82" s="60"/>
      <c r="I82" s="61"/>
      <c r="J82" s="61"/>
      <c r="K82" s="61"/>
      <c r="L82" s="61"/>
      <c r="M82" s="62"/>
      <c r="N82" s="61"/>
      <c r="O82" s="61"/>
      <c r="P82" s="61"/>
      <c r="Q82" s="58" t="s">
        <v>65</v>
      </c>
      <c r="R82" s="63" t="s">
        <v>66</v>
      </c>
      <c r="S82" s="63"/>
      <c r="T82" s="48" t="str">
        <f aca="false">IF(R82="POR HABITACIONES",IF(S82="","NO CUMPLE",""),"")</f>
        <v/>
      </c>
      <c r="U82" s="61"/>
      <c r="V82" s="64" t="e">
        <f aca="false">VLOOKUP($V$10,Datos!$K$6:$M$11,MATCH('ENUMERACION DE ALOJAMIENTOS'!R82,Datos!$K$6:$M$6,0),0)</f>
        <v>#N/A</v>
      </c>
      <c r="W82" s="64" t="e">
        <f aca="false">IF(OR(U82=1,U82=""),V82,(SUM(COUNTIF(Z82:AP82,"INDIVIDUAL"),(COUNTIF(Z82:AP82,"DOBLE"))*2)))</f>
        <v>#N/A</v>
      </c>
      <c r="X82" s="64" t="n">
        <f aca="false">SUM(COUNTIF(Z82:AP82,"INDIVIDUAL"),(COUNTIF(Z82:AP82,"DOBLE"))*2)</f>
        <v>0</v>
      </c>
      <c r="Y82" s="64"/>
      <c r="Z82" s="61" t="s">
        <v>65</v>
      </c>
      <c r="AA82" s="64" t="e">
        <f aca="false">VLOOKUP(Z82,Datos!$K$6:$M$9,MATCH('ENUMERACION DE ALOJAMIENTOS'!$R82,Datos!$K$6:$M$6,0),0)</f>
        <v>#N/A</v>
      </c>
      <c r="AB82" s="64" t="e">
        <f aca="false">IF(AC82&gt;=AA82,"Cumple","No cumple")</f>
        <v>#N/A</v>
      </c>
      <c r="AC82" s="61"/>
      <c r="AD82" s="61" t="s">
        <v>65</v>
      </c>
      <c r="AE82" s="64" t="e">
        <f aca="false">VLOOKUP(AD82,Datos!$K$6:$M$9,MATCH('ENUMERACION DE ALOJAMIENTOS'!$R82,Datos!$K$6:$M$6,0),0)</f>
        <v>#N/A</v>
      </c>
      <c r="AF82" s="64" t="e">
        <f aca="false">IF(AG82&gt;=AE82,"Cumple","No cumple")</f>
        <v>#N/A</v>
      </c>
      <c r="AG82" s="61"/>
      <c r="AH82" s="61" t="s">
        <v>65</v>
      </c>
      <c r="AI82" s="64" t="e">
        <f aca="false">VLOOKUP(AH82,Datos!$K$6:$M$9,MATCH('ENUMERACION DE ALOJAMIENTOS'!$R82,Datos!$K$6:$M$6,0),0)</f>
        <v>#N/A</v>
      </c>
      <c r="AJ82" s="64" t="e">
        <f aca="false">IF(AK82&gt;=AI82,"Cumple","No cumple")</f>
        <v>#N/A</v>
      </c>
      <c r="AK82" s="61"/>
      <c r="AL82" s="61" t="s">
        <v>65</v>
      </c>
      <c r="AM82" s="64" t="e">
        <f aca="false">VLOOKUP(AL82,Datos!$K$6:$M$9,MATCH('ENUMERACION DE ALOJAMIENTOS'!$R82,Datos!$K$6:$M$6,0),0)</f>
        <v>#N/A</v>
      </c>
      <c r="AN82" s="64" t="e">
        <f aca="false">IF(AO82&gt;=AM82,"Cumple","No cumple")</f>
        <v>#N/A</v>
      </c>
      <c r="AO82" s="61"/>
      <c r="AP82" s="61" t="s">
        <v>65</v>
      </c>
      <c r="AQ82" s="64" t="e">
        <f aca="false">VLOOKUP(AP82,Datos!$K$6:$M$9,MATCH('ENUMERACION DE ALOJAMIENTOS'!$R82,Datos!$K$6:$M$6,0),0)</f>
        <v>#N/A</v>
      </c>
      <c r="AR82" s="64" t="e">
        <f aca="false">IF(AS82&gt;=AQ82,"Cumple","No cumple")</f>
        <v>#N/A</v>
      </c>
      <c r="AS82" s="61"/>
      <c r="AT82" s="65" t="n">
        <f aca="false">IFERROR(IF(Q82="ESTUDIO",BE82,IF(OR(U82=1,U82=""),MIN(X82,V82),W82)),0)</f>
        <v>0</v>
      </c>
      <c r="AU82" s="50" t="str">
        <f aca="false">IF(R82="POR HABITACIONES",AT82-S82,"")</f>
        <v/>
      </c>
      <c r="AV82" s="66" t="n">
        <v>0</v>
      </c>
      <c r="AW82" s="64" t="e">
        <f aca="false">IF(((VLOOKUP($AW$11,Datos!$K$6:$M$9,MATCH('ENUMERACION DE ALOJAMIENTOS'!$R82,Datos!$K$6:$M$6,0),0))*AT82)&lt;10,10,((VLOOKUP($AW$11,Datos!$K$6:$M$9,MATCH('ENUMERACION DE ALOJAMIENTOS'!$R82,Datos!$K$6:$M$6,0),0))*AT82))</f>
        <v>#N/A</v>
      </c>
      <c r="AX82" s="64" t="e">
        <f aca="false">VLOOKUP($AX$11,Datos!$K$6:$P$10,MATCH('ENUMERACION DE ALOJAMIENTOS'!$R82,Datos!$K$6:$P$6,0),0)</f>
        <v>#N/A</v>
      </c>
      <c r="AY82" s="64" t="str">
        <f aca="false">IF($Q82&lt;&gt;"VIVIENDA","",IF(AV82&lt;AW82,"No cumple",""))</f>
        <v/>
      </c>
      <c r="AZ82" s="64" t="str">
        <f aca="false">IF($Q82&lt;&gt;"ESTUDIO","",IF(AV82&lt;AX82,"No cumple",""))</f>
        <v/>
      </c>
      <c r="BA82" s="49" t="n">
        <f aca="false">IF(U82&lt;=1,6,10)</f>
        <v>6</v>
      </c>
      <c r="BB82" s="49" t="n">
        <f aca="false">IF(Q82="ESTUDIO",2,IF((10-AT82)&gt;AT82,ROUNDDOWN(AT82/2,0),MIN(10-AT82,ROUNDDOWN(AT82/2,0))))</f>
        <v>0</v>
      </c>
      <c r="BC82" s="49" t="n">
        <f aca="false">IF((10-AT82-S82)&gt;AT82,ROUNDDOWN(AT82/2,0),MIN(10-AT82-S82,ROUNDDOWN(AT82/2,0)))</f>
        <v>0</v>
      </c>
      <c r="BD82" s="50" t="n">
        <f aca="false">IF(OR(Q82="ESTUDIO",AND(COUNTIF(Z82:AP82,"DOBLE")=1,COUNTIF(Z82:AP82,"Seleccione Tipo")=4)),2,IFERROR(ROUNDDOWN(MIN(BB82:BC82),0),0))</f>
        <v>0</v>
      </c>
      <c r="BE82" s="52" t="s">
        <v>67</v>
      </c>
      <c r="BF82" s="53" t="n">
        <f aca="false">IF(R82="POR HABITACIONES",SUM(BE82,AU82),IF(Q82="ESTUDIO",BD82,SUM(AT82,BE82)))</f>
        <v>0</v>
      </c>
      <c r="BG82" s="54" t="str">
        <f aca="false">IF(OR(COUNTIF(P82:BE82,"No cumple")&gt;0,BF82=0),"NO CLASIFICABLE",R82)</f>
        <v>NO CLASIFICABLE</v>
      </c>
      <c r="BH82" s="67" t="str">
        <f aca="false">IF(AND(OR(Q82&lt;&gt;"Seleccione Tipo",R82&lt;&gt;"Seleccione tipo alquiler"),BG82="Seleccione tipo alquiler"),"Es obligatorio para su clasificación rellenar TIPO y TIPO DE ALQUILER de la vivienda","")</f>
        <v/>
      </c>
    </row>
    <row r="83" customFormat="false" ht="23.3" hidden="false" customHeight="false" outlineLevel="0" collapsed="false">
      <c r="A83" s="56" t="s">
        <v>63</v>
      </c>
      <c r="B83" s="57" t="str">
        <f aca="false">VLOOKUP(A83,VIA_CODIGO,2,0)</f>
        <v>XX</v>
      </c>
      <c r="C83" s="40" t="n">
        <f aca="false">IFERROR(VLOOKUP('ENUMERACION DE ALOJAMIENTOS'!F83,Datos!$A$1:$B$47,2,0),"")</f>
        <v>0</v>
      </c>
      <c r="D83" s="58"/>
      <c r="E83" s="59" t="str">
        <f aca="false">IFERROR(VLOOKUP('ENUMERACION DE ALOJAMIENTOS'!G83,Datos!$D$2:$F$1070,3,0),"")</f>
        <v/>
      </c>
      <c r="F83" s="43" t="s">
        <v>64</v>
      </c>
      <c r="G83" s="43"/>
      <c r="H83" s="60"/>
      <c r="I83" s="61"/>
      <c r="J83" s="61"/>
      <c r="K83" s="61"/>
      <c r="L83" s="61"/>
      <c r="M83" s="62"/>
      <c r="N83" s="61"/>
      <c r="O83" s="61"/>
      <c r="P83" s="61"/>
      <c r="Q83" s="58" t="s">
        <v>65</v>
      </c>
      <c r="R83" s="63" t="s">
        <v>66</v>
      </c>
      <c r="S83" s="63"/>
      <c r="T83" s="48" t="str">
        <f aca="false">IF(R83="POR HABITACIONES",IF(S83="","NO CUMPLE",""),"")</f>
        <v/>
      </c>
      <c r="U83" s="61"/>
      <c r="V83" s="64" t="e">
        <f aca="false">VLOOKUP($V$10,Datos!$K$6:$M$11,MATCH('ENUMERACION DE ALOJAMIENTOS'!R83,Datos!$K$6:$M$6,0),0)</f>
        <v>#N/A</v>
      </c>
      <c r="W83" s="64" t="e">
        <f aca="false">IF(OR(U83=1,U83=""),V83,(SUM(COUNTIF(Z83:AP83,"INDIVIDUAL"),(COUNTIF(Z83:AP83,"DOBLE"))*2)))</f>
        <v>#N/A</v>
      </c>
      <c r="X83" s="64" t="n">
        <f aca="false">SUM(COUNTIF(Z83:AP83,"INDIVIDUAL"),(COUNTIF(Z83:AP83,"DOBLE"))*2)</f>
        <v>0</v>
      </c>
      <c r="Y83" s="64"/>
      <c r="Z83" s="61" t="s">
        <v>65</v>
      </c>
      <c r="AA83" s="64" t="e">
        <f aca="false">VLOOKUP(Z83,Datos!$K$6:$M$9,MATCH('ENUMERACION DE ALOJAMIENTOS'!$R83,Datos!$K$6:$M$6,0),0)</f>
        <v>#N/A</v>
      </c>
      <c r="AB83" s="64" t="e">
        <f aca="false">IF(AC83&gt;=AA83,"Cumple","No cumple")</f>
        <v>#N/A</v>
      </c>
      <c r="AC83" s="61"/>
      <c r="AD83" s="61" t="s">
        <v>65</v>
      </c>
      <c r="AE83" s="64" t="e">
        <f aca="false">VLOOKUP(AD83,Datos!$K$6:$M$9,MATCH('ENUMERACION DE ALOJAMIENTOS'!$R83,Datos!$K$6:$M$6,0),0)</f>
        <v>#N/A</v>
      </c>
      <c r="AF83" s="64" t="e">
        <f aca="false">IF(AG83&gt;=AE83,"Cumple","No cumple")</f>
        <v>#N/A</v>
      </c>
      <c r="AG83" s="61"/>
      <c r="AH83" s="61" t="s">
        <v>65</v>
      </c>
      <c r="AI83" s="64" t="e">
        <f aca="false">VLOOKUP(AH83,Datos!$K$6:$M$9,MATCH('ENUMERACION DE ALOJAMIENTOS'!$R83,Datos!$K$6:$M$6,0),0)</f>
        <v>#N/A</v>
      </c>
      <c r="AJ83" s="64" t="e">
        <f aca="false">IF(AK83&gt;=AI83,"Cumple","No cumple")</f>
        <v>#N/A</v>
      </c>
      <c r="AK83" s="61"/>
      <c r="AL83" s="61" t="s">
        <v>65</v>
      </c>
      <c r="AM83" s="64" t="e">
        <f aca="false">VLOOKUP(AL83,Datos!$K$6:$M$9,MATCH('ENUMERACION DE ALOJAMIENTOS'!$R83,Datos!$K$6:$M$6,0),0)</f>
        <v>#N/A</v>
      </c>
      <c r="AN83" s="64" t="e">
        <f aca="false">IF(AO83&gt;=AM83,"Cumple","No cumple")</f>
        <v>#N/A</v>
      </c>
      <c r="AO83" s="61"/>
      <c r="AP83" s="61" t="s">
        <v>65</v>
      </c>
      <c r="AQ83" s="64" t="e">
        <f aca="false">VLOOKUP(AP83,Datos!$K$6:$M$9,MATCH('ENUMERACION DE ALOJAMIENTOS'!$R83,Datos!$K$6:$M$6,0),0)</f>
        <v>#N/A</v>
      </c>
      <c r="AR83" s="64" t="e">
        <f aca="false">IF(AS83&gt;=AQ83,"Cumple","No cumple")</f>
        <v>#N/A</v>
      </c>
      <c r="AS83" s="61"/>
      <c r="AT83" s="65" t="n">
        <f aca="false">IFERROR(IF(Q83="ESTUDIO",BE83,IF(OR(U83=1,U83=""),MIN(X83,V83),W83)),0)</f>
        <v>0</v>
      </c>
      <c r="AU83" s="50" t="str">
        <f aca="false">IF(R83="POR HABITACIONES",AT83-S83,"")</f>
        <v/>
      </c>
      <c r="AV83" s="66" t="n">
        <v>0</v>
      </c>
      <c r="AW83" s="64" t="e">
        <f aca="false">IF(((VLOOKUP($AW$11,Datos!$K$6:$M$9,MATCH('ENUMERACION DE ALOJAMIENTOS'!$R83,Datos!$K$6:$M$6,0),0))*AT83)&lt;10,10,((VLOOKUP($AW$11,Datos!$K$6:$M$9,MATCH('ENUMERACION DE ALOJAMIENTOS'!$R83,Datos!$K$6:$M$6,0),0))*AT83))</f>
        <v>#N/A</v>
      </c>
      <c r="AX83" s="64" t="e">
        <f aca="false">VLOOKUP($AX$11,Datos!$K$6:$P$10,MATCH('ENUMERACION DE ALOJAMIENTOS'!$R83,Datos!$K$6:$P$6,0),0)</f>
        <v>#N/A</v>
      </c>
      <c r="AY83" s="64" t="str">
        <f aca="false">IF($Q83&lt;&gt;"VIVIENDA","",IF(AV83&lt;AW83,"No cumple",""))</f>
        <v/>
      </c>
      <c r="AZ83" s="64" t="str">
        <f aca="false">IF($Q83&lt;&gt;"ESTUDIO","",IF(AV83&lt;AX83,"No cumple",""))</f>
        <v/>
      </c>
      <c r="BA83" s="49" t="n">
        <f aca="false">IF(U83&lt;=1,6,10)</f>
        <v>6</v>
      </c>
      <c r="BB83" s="49" t="n">
        <f aca="false">IF(Q83="ESTUDIO",2,IF((10-AT83)&gt;AT83,ROUNDDOWN(AT83/2,0),MIN(10-AT83,ROUNDDOWN(AT83/2,0))))</f>
        <v>0</v>
      </c>
      <c r="BC83" s="49" t="n">
        <f aca="false">IF((10-AT83-S83)&gt;AT83,ROUNDDOWN(AT83/2,0),MIN(10-AT83-S83,ROUNDDOWN(AT83/2,0)))</f>
        <v>0</v>
      </c>
      <c r="BD83" s="50" t="n">
        <f aca="false">IF(OR(Q83="ESTUDIO",AND(COUNTIF(Z83:AP83,"DOBLE")=1,COUNTIF(Z83:AP83,"Seleccione Tipo")=4)),2,IFERROR(ROUNDDOWN(MIN(BB83:BC83),0),0))</f>
        <v>0</v>
      </c>
      <c r="BE83" s="52" t="s">
        <v>67</v>
      </c>
      <c r="BF83" s="53" t="n">
        <f aca="false">IF(R83="POR HABITACIONES",SUM(BE83,AU83),IF(Q83="ESTUDIO",BD83,SUM(AT83,BE83)))</f>
        <v>0</v>
      </c>
      <c r="BG83" s="54" t="str">
        <f aca="false">IF(OR(COUNTIF(P83:BE83,"No cumple")&gt;0,BF83=0),"NO CLASIFICABLE",R83)</f>
        <v>NO CLASIFICABLE</v>
      </c>
      <c r="BH83" s="67" t="str">
        <f aca="false">IF(AND(OR(Q83&lt;&gt;"Seleccione Tipo",R83&lt;&gt;"Seleccione tipo alquiler"),BG83="Seleccione tipo alquiler"),"Es obligatorio para su clasificación rellenar TIPO y TIPO DE ALQUILER de la vivienda","")</f>
        <v/>
      </c>
    </row>
    <row r="84" customFormat="false" ht="23.3" hidden="false" customHeight="false" outlineLevel="0" collapsed="false">
      <c r="A84" s="56" t="s">
        <v>63</v>
      </c>
      <c r="B84" s="57" t="str">
        <f aca="false">VLOOKUP(A84,VIA_CODIGO,2,0)</f>
        <v>XX</v>
      </c>
      <c r="C84" s="40" t="n">
        <f aca="false">IFERROR(VLOOKUP('ENUMERACION DE ALOJAMIENTOS'!F84,Datos!$A$1:$B$47,2,0),"")</f>
        <v>0</v>
      </c>
      <c r="D84" s="58"/>
      <c r="E84" s="59" t="str">
        <f aca="false">IFERROR(VLOOKUP('ENUMERACION DE ALOJAMIENTOS'!G84,Datos!$D$2:$F$1070,3,0),"")</f>
        <v/>
      </c>
      <c r="F84" s="43" t="s">
        <v>64</v>
      </c>
      <c r="G84" s="43"/>
      <c r="H84" s="60"/>
      <c r="I84" s="61"/>
      <c r="J84" s="61"/>
      <c r="K84" s="61"/>
      <c r="L84" s="61"/>
      <c r="M84" s="62"/>
      <c r="N84" s="61"/>
      <c r="O84" s="61"/>
      <c r="P84" s="61"/>
      <c r="Q84" s="58" t="s">
        <v>65</v>
      </c>
      <c r="R84" s="63" t="s">
        <v>66</v>
      </c>
      <c r="S84" s="63"/>
      <c r="T84" s="48" t="str">
        <f aca="false">IF(R84="POR HABITACIONES",IF(S84="","NO CUMPLE",""),"")</f>
        <v/>
      </c>
      <c r="U84" s="61"/>
      <c r="V84" s="64" t="e">
        <f aca="false">VLOOKUP($V$10,Datos!$K$6:$M$11,MATCH('ENUMERACION DE ALOJAMIENTOS'!R84,Datos!$K$6:$M$6,0),0)</f>
        <v>#N/A</v>
      </c>
      <c r="W84" s="64" t="e">
        <f aca="false">IF(OR(U84=1,U84=""),V84,(SUM(COUNTIF(Z84:AP84,"INDIVIDUAL"),(COUNTIF(Z84:AP84,"DOBLE"))*2)))</f>
        <v>#N/A</v>
      </c>
      <c r="X84" s="64" t="n">
        <f aca="false">SUM(COUNTIF(Z84:AP84,"INDIVIDUAL"),(COUNTIF(Z84:AP84,"DOBLE"))*2)</f>
        <v>0</v>
      </c>
      <c r="Y84" s="64"/>
      <c r="Z84" s="61" t="s">
        <v>65</v>
      </c>
      <c r="AA84" s="64" t="e">
        <f aca="false">VLOOKUP(Z84,Datos!$K$6:$M$9,MATCH('ENUMERACION DE ALOJAMIENTOS'!$R84,Datos!$K$6:$M$6,0),0)</f>
        <v>#N/A</v>
      </c>
      <c r="AB84" s="64" t="e">
        <f aca="false">IF(AC84&gt;=AA84,"Cumple","No cumple")</f>
        <v>#N/A</v>
      </c>
      <c r="AC84" s="61"/>
      <c r="AD84" s="61" t="s">
        <v>65</v>
      </c>
      <c r="AE84" s="64" t="e">
        <f aca="false">VLOOKUP(AD84,Datos!$K$6:$M$9,MATCH('ENUMERACION DE ALOJAMIENTOS'!$R84,Datos!$K$6:$M$6,0),0)</f>
        <v>#N/A</v>
      </c>
      <c r="AF84" s="64" t="e">
        <f aca="false">IF(AG84&gt;=AE84,"Cumple","No cumple")</f>
        <v>#N/A</v>
      </c>
      <c r="AG84" s="61"/>
      <c r="AH84" s="61" t="s">
        <v>65</v>
      </c>
      <c r="AI84" s="64" t="e">
        <f aca="false">VLOOKUP(AH84,Datos!$K$6:$M$9,MATCH('ENUMERACION DE ALOJAMIENTOS'!$R84,Datos!$K$6:$M$6,0),0)</f>
        <v>#N/A</v>
      </c>
      <c r="AJ84" s="64" t="e">
        <f aca="false">IF(AK84&gt;=AI84,"Cumple","No cumple")</f>
        <v>#N/A</v>
      </c>
      <c r="AK84" s="61"/>
      <c r="AL84" s="61" t="s">
        <v>65</v>
      </c>
      <c r="AM84" s="64" t="e">
        <f aca="false">VLOOKUP(AL84,Datos!$K$6:$M$9,MATCH('ENUMERACION DE ALOJAMIENTOS'!$R84,Datos!$K$6:$M$6,0),0)</f>
        <v>#N/A</v>
      </c>
      <c r="AN84" s="64" t="e">
        <f aca="false">IF(AO84&gt;=AM84,"Cumple","No cumple")</f>
        <v>#N/A</v>
      </c>
      <c r="AO84" s="61"/>
      <c r="AP84" s="61" t="s">
        <v>65</v>
      </c>
      <c r="AQ84" s="64" t="e">
        <f aca="false">VLOOKUP(AP84,Datos!$K$6:$M$9,MATCH('ENUMERACION DE ALOJAMIENTOS'!$R84,Datos!$K$6:$M$6,0),0)</f>
        <v>#N/A</v>
      </c>
      <c r="AR84" s="64" t="e">
        <f aca="false">IF(AS84&gt;=AQ84,"Cumple","No cumple")</f>
        <v>#N/A</v>
      </c>
      <c r="AS84" s="61"/>
      <c r="AT84" s="65" t="n">
        <f aca="false">IFERROR(IF(Q84="ESTUDIO",BE84,IF(OR(U84=1,U84=""),MIN(X84,V84),W84)),0)</f>
        <v>0</v>
      </c>
      <c r="AU84" s="50" t="str">
        <f aca="false">IF(R84="POR HABITACIONES",AT84-S84,"")</f>
        <v/>
      </c>
      <c r="AV84" s="66" t="n">
        <v>0</v>
      </c>
      <c r="AW84" s="64" t="e">
        <f aca="false">IF(((VLOOKUP($AW$11,Datos!$K$6:$M$9,MATCH('ENUMERACION DE ALOJAMIENTOS'!$R84,Datos!$K$6:$M$6,0),0))*AT84)&lt;10,10,((VLOOKUP($AW$11,Datos!$K$6:$M$9,MATCH('ENUMERACION DE ALOJAMIENTOS'!$R84,Datos!$K$6:$M$6,0),0))*AT84))</f>
        <v>#N/A</v>
      </c>
      <c r="AX84" s="64" t="e">
        <f aca="false">VLOOKUP($AX$11,Datos!$K$6:$P$10,MATCH('ENUMERACION DE ALOJAMIENTOS'!$R84,Datos!$K$6:$P$6,0),0)</f>
        <v>#N/A</v>
      </c>
      <c r="AY84" s="64" t="str">
        <f aca="false">IF($Q84&lt;&gt;"VIVIENDA","",IF(AV84&lt;AW84,"No cumple",""))</f>
        <v/>
      </c>
      <c r="AZ84" s="64" t="str">
        <f aca="false">IF($Q84&lt;&gt;"ESTUDIO","",IF(AV84&lt;AX84,"No cumple",""))</f>
        <v/>
      </c>
      <c r="BA84" s="49" t="n">
        <f aca="false">IF(U84&lt;=1,6,10)</f>
        <v>6</v>
      </c>
      <c r="BB84" s="49" t="n">
        <f aca="false">IF(Q84="ESTUDIO",2,IF((10-AT84)&gt;AT84,ROUNDDOWN(AT84/2,0),MIN(10-AT84,ROUNDDOWN(AT84/2,0))))</f>
        <v>0</v>
      </c>
      <c r="BC84" s="49" t="n">
        <f aca="false">IF((10-AT84-S84)&gt;AT84,ROUNDDOWN(AT84/2,0),MIN(10-AT84-S84,ROUNDDOWN(AT84/2,0)))</f>
        <v>0</v>
      </c>
      <c r="BD84" s="50" t="n">
        <f aca="false">IF(OR(Q84="ESTUDIO",AND(COUNTIF(Z84:AP84,"DOBLE")=1,COUNTIF(Z84:AP84,"Seleccione Tipo")=4)),2,IFERROR(ROUNDDOWN(MIN(BB84:BC84),0),0))</f>
        <v>0</v>
      </c>
      <c r="BE84" s="52" t="s">
        <v>67</v>
      </c>
      <c r="BF84" s="53" t="n">
        <f aca="false">IF(R84="POR HABITACIONES",SUM(BE84,AU84),IF(Q84="ESTUDIO",BD84,SUM(AT84,BE84)))</f>
        <v>0</v>
      </c>
      <c r="BG84" s="54" t="str">
        <f aca="false">IF(OR(COUNTIF(P84:BE84,"No cumple")&gt;0,BF84=0),"NO CLASIFICABLE",R84)</f>
        <v>NO CLASIFICABLE</v>
      </c>
      <c r="BH84" s="67" t="str">
        <f aca="false">IF(AND(OR(Q84&lt;&gt;"Seleccione Tipo",R84&lt;&gt;"Seleccione tipo alquiler"),BG84="Seleccione tipo alquiler"),"Es obligatorio para su clasificación rellenar TIPO y TIPO DE ALQUILER de la vivienda","")</f>
        <v/>
      </c>
    </row>
    <row r="85" customFormat="false" ht="23.3" hidden="false" customHeight="false" outlineLevel="0" collapsed="false">
      <c r="A85" s="56" t="s">
        <v>63</v>
      </c>
      <c r="B85" s="57" t="str">
        <f aca="false">VLOOKUP(A85,VIA_CODIGO,2,0)</f>
        <v>XX</v>
      </c>
      <c r="C85" s="40" t="n">
        <f aca="false">IFERROR(VLOOKUP('ENUMERACION DE ALOJAMIENTOS'!F85,Datos!$A$1:$B$47,2,0),"")</f>
        <v>0</v>
      </c>
      <c r="D85" s="58"/>
      <c r="E85" s="59" t="str">
        <f aca="false">IFERROR(VLOOKUP('ENUMERACION DE ALOJAMIENTOS'!G85,Datos!$D$2:$F$1070,3,0),"")</f>
        <v/>
      </c>
      <c r="F85" s="43" t="s">
        <v>64</v>
      </c>
      <c r="G85" s="43"/>
      <c r="H85" s="60"/>
      <c r="I85" s="61"/>
      <c r="J85" s="61"/>
      <c r="K85" s="61"/>
      <c r="L85" s="61"/>
      <c r="M85" s="62"/>
      <c r="N85" s="61"/>
      <c r="O85" s="61"/>
      <c r="P85" s="61"/>
      <c r="Q85" s="58" t="s">
        <v>65</v>
      </c>
      <c r="R85" s="63" t="s">
        <v>66</v>
      </c>
      <c r="S85" s="63"/>
      <c r="T85" s="48" t="str">
        <f aca="false">IF(R85="POR HABITACIONES",IF(S85="","NO CUMPLE",""),"")</f>
        <v/>
      </c>
      <c r="U85" s="61"/>
      <c r="V85" s="64" t="e">
        <f aca="false">VLOOKUP($V$10,Datos!$K$6:$M$11,MATCH('ENUMERACION DE ALOJAMIENTOS'!R85,Datos!$K$6:$M$6,0),0)</f>
        <v>#N/A</v>
      </c>
      <c r="W85" s="64" t="e">
        <f aca="false">IF(OR(U85=1,U85=""),V85,(SUM(COUNTIF(Z85:AP85,"INDIVIDUAL"),(COUNTIF(Z85:AP85,"DOBLE"))*2)))</f>
        <v>#N/A</v>
      </c>
      <c r="X85" s="64" t="n">
        <f aca="false">SUM(COUNTIF(Z85:AP85,"INDIVIDUAL"),(COUNTIF(Z85:AP85,"DOBLE"))*2)</f>
        <v>0</v>
      </c>
      <c r="Y85" s="64"/>
      <c r="Z85" s="61" t="s">
        <v>65</v>
      </c>
      <c r="AA85" s="64" t="e">
        <f aca="false">VLOOKUP(Z85,Datos!$K$6:$M$9,MATCH('ENUMERACION DE ALOJAMIENTOS'!$R85,Datos!$K$6:$M$6,0),0)</f>
        <v>#N/A</v>
      </c>
      <c r="AB85" s="64" t="e">
        <f aca="false">IF(AC85&gt;=AA85,"Cumple","No cumple")</f>
        <v>#N/A</v>
      </c>
      <c r="AC85" s="61"/>
      <c r="AD85" s="61" t="s">
        <v>65</v>
      </c>
      <c r="AE85" s="64" t="e">
        <f aca="false">VLOOKUP(AD85,Datos!$K$6:$M$9,MATCH('ENUMERACION DE ALOJAMIENTOS'!$R85,Datos!$K$6:$M$6,0),0)</f>
        <v>#N/A</v>
      </c>
      <c r="AF85" s="64" t="e">
        <f aca="false">IF(AG85&gt;=AE85,"Cumple","No cumple")</f>
        <v>#N/A</v>
      </c>
      <c r="AG85" s="61"/>
      <c r="AH85" s="61" t="s">
        <v>65</v>
      </c>
      <c r="AI85" s="64" t="e">
        <f aca="false">VLOOKUP(AH85,Datos!$K$6:$M$9,MATCH('ENUMERACION DE ALOJAMIENTOS'!$R85,Datos!$K$6:$M$6,0),0)</f>
        <v>#N/A</v>
      </c>
      <c r="AJ85" s="64" t="e">
        <f aca="false">IF(AK85&gt;=AI85,"Cumple","No cumple")</f>
        <v>#N/A</v>
      </c>
      <c r="AK85" s="61"/>
      <c r="AL85" s="61" t="s">
        <v>65</v>
      </c>
      <c r="AM85" s="64" t="e">
        <f aca="false">VLOOKUP(AL85,Datos!$K$6:$M$9,MATCH('ENUMERACION DE ALOJAMIENTOS'!$R85,Datos!$K$6:$M$6,0),0)</f>
        <v>#N/A</v>
      </c>
      <c r="AN85" s="64" t="e">
        <f aca="false">IF(AO85&gt;=AM85,"Cumple","No cumple")</f>
        <v>#N/A</v>
      </c>
      <c r="AO85" s="61"/>
      <c r="AP85" s="61" t="s">
        <v>65</v>
      </c>
      <c r="AQ85" s="64" t="e">
        <f aca="false">VLOOKUP(AP85,Datos!$K$6:$M$9,MATCH('ENUMERACION DE ALOJAMIENTOS'!$R85,Datos!$K$6:$M$6,0),0)</f>
        <v>#N/A</v>
      </c>
      <c r="AR85" s="64" t="e">
        <f aca="false">IF(AS85&gt;=AQ85,"Cumple","No cumple")</f>
        <v>#N/A</v>
      </c>
      <c r="AS85" s="61"/>
      <c r="AT85" s="65" t="n">
        <f aca="false">IFERROR(IF(Q85="ESTUDIO",BE85,IF(OR(U85=1,U85=""),MIN(X85,V85),W85)),0)</f>
        <v>0</v>
      </c>
      <c r="AU85" s="50" t="str">
        <f aca="false">IF(R85="POR HABITACIONES",AT85-S85,"")</f>
        <v/>
      </c>
      <c r="AV85" s="66" t="n">
        <v>0</v>
      </c>
      <c r="AW85" s="64" t="e">
        <f aca="false">IF(((VLOOKUP($AW$11,Datos!$K$6:$M$9,MATCH('ENUMERACION DE ALOJAMIENTOS'!$R85,Datos!$K$6:$M$6,0),0))*AT85)&lt;10,10,((VLOOKUP($AW$11,Datos!$K$6:$M$9,MATCH('ENUMERACION DE ALOJAMIENTOS'!$R85,Datos!$K$6:$M$6,0),0))*AT85))</f>
        <v>#N/A</v>
      </c>
      <c r="AX85" s="64" t="e">
        <f aca="false">VLOOKUP($AX$11,Datos!$K$6:$P$10,MATCH('ENUMERACION DE ALOJAMIENTOS'!$R85,Datos!$K$6:$P$6,0),0)</f>
        <v>#N/A</v>
      </c>
      <c r="AY85" s="64" t="str">
        <f aca="false">IF($Q85&lt;&gt;"VIVIENDA","",IF(AV85&lt;AW85,"No cumple",""))</f>
        <v/>
      </c>
      <c r="AZ85" s="64" t="str">
        <f aca="false">IF($Q85&lt;&gt;"ESTUDIO","",IF(AV85&lt;AX85,"No cumple",""))</f>
        <v/>
      </c>
      <c r="BA85" s="49" t="n">
        <f aca="false">IF(U85&lt;=1,6,10)</f>
        <v>6</v>
      </c>
      <c r="BB85" s="49" t="n">
        <f aca="false">IF(Q85="ESTUDIO",2,IF((10-AT85)&gt;AT85,ROUNDDOWN(AT85/2,0),MIN(10-AT85,ROUNDDOWN(AT85/2,0))))</f>
        <v>0</v>
      </c>
      <c r="BC85" s="49" t="n">
        <f aca="false">IF((10-AT85-S85)&gt;AT85,ROUNDDOWN(AT85/2,0),MIN(10-AT85-S85,ROUNDDOWN(AT85/2,0)))</f>
        <v>0</v>
      </c>
      <c r="BD85" s="50" t="n">
        <f aca="false">IF(OR(Q85="ESTUDIO",AND(COUNTIF(Z85:AP85,"DOBLE")=1,COUNTIF(Z85:AP85,"Seleccione Tipo")=4)),2,IFERROR(ROUNDDOWN(MIN(BB85:BC85),0),0))</f>
        <v>0</v>
      </c>
      <c r="BE85" s="52" t="s">
        <v>67</v>
      </c>
      <c r="BF85" s="53" t="n">
        <f aca="false">IF(R85="POR HABITACIONES",SUM(BE85,AU85),IF(Q85="ESTUDIO",BD85,SUM(AT85,BE85)))</f>
        <v>0</v>
      </c>
      <c r="BG85" s="54" t="str">
        <f aca="false">IF(OR(COUNTIF(P85:BE85,"No cumple")&gt;0,BF85=0),"NO CLASIFICABLE",R85)</f>
        <v>NO CLASIFICABLE</v>
      </c>
      <c r="BH85" s="67" t="str">
        <f aca="false">IF(AND(OR(Q85&lt;&gt;"Seleccione Tipo",R85&lt;&gt;"Seleccione tipo alquiler"),BG85="Seleccione tipo alquiler"),"Es obligatorio para su clasificación rellenar TIPO y TIPO DE ALQUILER de la vivienda","")</f>
        <v/>
      </c>
    </row>
    <row r="86" customFormat="false" ht="23.3" hidden="false" customHeight="false" outlineLevel="0" collapsed="false">
      <c r="A86" s="56" t="s">
        <v>63</v>
      </c>
      <c r="B86" s="57" t="str">
        <f aca="false">VLOOKUP(A86,VIA_CODIGO,2,0)</f>
        <v>XX</v>
      </c>
      <c r="C86" s="40" t="n">
        <f aca="false">IFERROR(VLOOKUP('ENUMERACION DE ALOJAMIENTOS'!F86,Datos!$A$1:$B$47,2,0),"")</f>
        <v>0</v>
      </c>
      <c r="D86" s="58"/>
      <c r="E86" s="59" t="str">
        <f aca="false">IFERROR(VLOOKUP('ENUMERACION DE ALOJAMIENTOS'!G86,Datos!$D$2:$F$1070,3,0),"")</f>
        <v/>
      </c>
      <c r="F86" s="43" t="s">
        <v>64</v>
      </c>
      <c r="G86" s="43"/>
      <c r="H86" s="60"/>
      <c r="I86" s="61"/>
      <c r="J86" s="61"/>
      <c r="K86" s="61"/>
      <c r="L86" s="61"/>
      <c r="M86" s="62"/>
      <c r="N86" s="61"/>
      <c r="O86" s="61"/>
      <c r="P86" s="61"/>
      <c r="Q86" s="58" t="s">
        <v>65</v>
      </c>
      <c r="R86" s="63" t="s">
        <v>66</v>
      </c>
      <c r="S86" s="63"/>
      <c r="T86" s="48" t="str">
        <f aca="false">IF(R86="POR HABITACIONES",IF(S86="","NO CUMPLE",""),"")</f>
        <v/>
      </c>
      <c r="U86" s="61"/>
      <c r="V86" s="64" t="e">
        <f aca="false">VLOOKUP($V$10,Datos!$K$6:$M$11,MATCH('ENUMERACION DE ALOJAMIENTOS'!R86,Datos!$K$6:$M$6,0),0)</f>
        <v>#N/A</v>
      </c>
      <c r="W86" s="64" t="e">
        <f aca="false">IF(OR(U86=1,U86=""),V86,(SUM(COUNTIF(Z86:AP86,"INDIVIDUAL"),(COUNTIF(Z86:AP86,"DOBLE"))*2)))</f>
        <v>#N/A</v>
      </c>
      <c r="X86" s="64" t="n">
        <f aca="false">SUM(COUNTIF(Z86:AP86,"INDIVIDUAL"),(COUNTIF(Z86:AP86,"DOBLE"))*2)</f>
        <v>0</v>
      </c>
      <c r="Y86" s="64"/>
      <c r="Z86" s="61" t="s">
        <v>65</v>
      </c>
      <c r="AA86" s="64" t="e">
        <f aca="false">VLOOKUP(Z86,Datos!$K$6:$M$9,MATCH('ENUMERACION DE ALOJAMIENTOS'!$R86,Datos!$K$6:$M$6,0),0)</f>
        <v>#N/A</v>
      </c>
      <c r="AB86" s="64" t="e">
        <f aca="false">IF(AC86&gt;=AA86,"Cumple","No cumple")</f>
        <v>#N/A</v>
      </c>
      <c r="AC86" s="61"/>
      <c r="AD86" s="61" t="s">
        <v>65</v>
      </c>
      <c r="AE86" s="64" t="e">
        <f aca="false">VLOOKUP(AD86,Datos!$K$6:$M$9,MATCH('ENUMERACION DE ALOJAMIENTOS'!$R86,Datos!$K$6:$M$6,0),0)</f>
        <v>#N/A</v>
      </c>
      <c r="AF86" s="64" t="e">
        <f aca="false">IF(AG86&gt;=AE86,"Cumple","No cumple")</f>
        <v>#N/A</v>
      </c>
      <c r="AG86" s="61"/>
      <c r="AH86" s="61" t="s">
        <v>65</v>
      </c>
      <c r="AI86" s="64" t="e">
        <f aca="false">VLOOKUP(AH86,Datos!$K$6:$M$9,MATCH('ENUMERACION DE ALOJAMIENTOS'!$R86,Datos!$K$6:$M$6,0),0)</f>
        <v>#N/A</v>
      </c>
      <c r="AJ86" s="64" t="e">
        <f aca="false">IF(AK86&gt;=AI86,"Cumple","No cumple")</f>
        <v>#N/A</v>
      </c>
      <c r="AK86" s="61"/>
      <c r="AL86" s="61" t="s">
        <v>65</v>
      </c>
      <c r="AM86" s="64" t="e">
        <f aca="false">VLOOKUP(AL86,Datos!$K$6:$M$9,MATCH('ENUMERACION DE ALOJAMIENTOS'!$R86,Datos!$K$6:$M$6,0),0)</f>
        <v>#N/A</v>
      </c>
      <c r="AN86" s="64" t="e">
        <f aca="false">IF(AO86&gt;=AM86,"Cumple","No cumple")</f>
        <v>#N/A</v>
      </c>
      <c r="AO86" s="61"/>
      <c r="AP86" s="61" t="s">
        <v>65</v>
      </c>
      <c r="AQ86" s="64" t="e">
        <f aca="false">VLOOKUP(AP86,Datos!$K$6:$M$9,MATCH('ENUMERACION DE ALOJAMIENTOS'!$R86,Datos!$K$6:$M$6,0),0)</f>
        <v>#N/A</v>
      </c>
      <c r="AR86" s="64" t="e">
        <f aca="false">IF(AS86&gt;=AQ86,"Cumple","No cumple")</f>
        <v>#N/A</v>
      </c>
      <c r="AS86" s="61"/>
      <c r="AT86" s="65" t="n">
        <f aca="false">IFERROR(IF(Q86="ESTUDIO",BE86,IF(OR(U86=1,U86=""),MIN(X86,V86),W86)),0)</f>
        <v>0</v>
      </c>
      <c r="AU86" s="50" t="str">
        <f aca="false">IF(R86="POR HABITACIONES",AT86-S86,"")</f>
        <v/>
      </c>
      <c r="AV86" s="66" t="n">
        <v>0</v>
      </c>
      <c r="AW86" s="64" t="e">
        <f aca="false">IF(((VLOOKUP($AW$11,Datos!$K$6:$M$9,MATCH('ENUMERACION DE ALOJAMIENTOS'!$R86,Datos!$K$6:$M$6,0),0))*AT86)&lt;10,10,((VLOOKUP($AW$11,Datos!$K$6:$M$9,MATCH('ENUMERACION DE ALOJAMIENTOS'!$R86,Datos!$K$6:$M$6,0),0))*AT86))</f>
        <v>#N/A</v>
      </c>
      <c r="AX86" s="64" t="e">
        <f aca="false">VLOOKUP($AX$11,Datos!$K$6:$P$10,MATCH('ENUMERACION DE ALOJAMIENTOS'!$R86,Datos!$K$6:$P$6,0),0)</f>
        <v>#N/A</v>
      </c>
      <c r="AY86" s="64" t="str">
        <f aca="false">IF($Q86&lt;&gt;"VIVIENDA","",IF(AV86&lt;AW86,"No cumple",""))</f>
        <v/>
      </c>
      <c r="AZ86" s="64" t="str">
        <f aca="false">IF($Q86&lt;&gt;"ESTUDIO","",IF(AV86&lt;AX86,"No cumple",""))</f>
        <v/>
      </c>
      <c r="BA86" s="49" t="n">
        <f aca="false">IF(U86&lt;=1,6,10)</f>
        <v>6</v>
      </c>
      <c r="BB86" s="49" t="n">
        <f aca="false">IF(Q86="ESTUDIO",2,IF((10-AT86)&gt;AT86,ROUNDDOWN(AT86/2,0),MIN(10-AT86,ROUNDDOWN(AT86/2,0))))</f>
        <v>0</v>
      </c>
      <c r="BC86" s="49" t="n">
        <f aca="false">IF((10-AT86-S86)&gt;AT86,ROUNDDOWN(AT86/2,0),MIN(10-AT86-S86,ROUNDDOWN(AT86/2,0)))</f>
        <v>0</v>
      </c>
      <c r="BD86" s="50" t="n">
        <f aca="false">IF(OR(Q86="ESTUDIO",AND(COUNTIF(Z86:AP86,"DOBLE")=1,COUNTIF(Z86:AP86,"Seleccione Tipo")=4)),2,IFERROR(ROUNDDOWN(MIN(BB86:BC86),0),0))</f>
        <v>0</v>
      </c>
      <c r="BE86" s="52" t="s">
        <v>67</v>
      </c>
      <c r="BF86" s="53" t="n">
        <f aca="false">IF(R86="POR HABITACIONES",SUM(BE86,AU86),IF(Q86="ESTUDIO",BD86,SUM(AT86,BE86)))</f>
        <v>0</v>
      </c>
      <c r="BG86" s="54" t="str">
        <f aca="false">IF(OR(COUNTIF(P86:BE86,"No cumple")&gt;0,BF86=0),"NO CLASIFICABLE",R86)</f>
        <v>NO CLASIFICABLE</v>
      </c>
      <c r="BH86" s="67" t="str">
        <f aca="false">IF(AND(OR(Q86&lt;&gt;"Seleccione Tipo",R86&lt;&gt;"Seleccione tipo alquiler"),BG86="Seleccione tipo alquiler"),"Es obligatorio para su clasificación rellenar TIPO y TIPO DE ALQUILER de la vivienda","")</f>
        <v/>
      </c>
    </row>
    <row r="87" customFormat="false" ht="23.3" hidden="false" customHeight="false" outlineLevel="0" collapsed="false">
      <c r="A87" s="56" t="s">
        <v>63</v>
      </c>
      <c r="B87" s="57" t="str">
        <f aca="false">VLOOKUP(A87,VIA_CODIGO,2,0)</f>
        <v>XX</v>
      </c>
      <c r="C87" s="40" t="n">
        <f aca="false">IFERROR(VLOOKUP('ENUMERACION DE ALOJAMIENTOS'!F87,Datos!$A$1:$B$47,2,0),"")</f>
        <v>0</v>
      </c>
      <c r="D87" s="58"/>
      <c r="E87" s="59" t="str">
        <f aca="false">IFERROR(VLOOKUP('ENUMERACION DE ALOJAMIENTOS'!G87,Datos!$D$2:$F$1070,3,0),"")</f>
        <v/>
      </c>
      <c r="F87" s="43" t="s">
        <v>64</v>
      </c>
      <c r="G87" s="43"/>
      <c r="H87" s="60"/>
      <c r="I87" s="61"/>
      <c r="J87" s="61"/>
      <c r="K87" s="61"/>
      <c r="L87" s="61"/>
      <c r="M87" s="62"/>
      <c r="N87" s="61"/>
      <c r="O87" s="61"/>
      <c r="P87" s="61"/>
      <c r="Q87" s="58" t="s">
        <v>65</v>
      </c>
      <c r="R87" s="63" t="s">
        <v>66</v>
      </c>
      <c r="S87" s="63"/>
      <c r="T87" s="48" t="str">
        <f aca="false">IF(R87="POR HABITACIONES",IF(S87="","NO CUMPLE",""),"")</f>
        <v/>
      </c>
      <c r="U87" s="61"/>
      <c r="V87" s="64" t="e">
        <f aca="false">VLOOKUP($V$10,Datos!$K$6:$M$11,MATCH('ENUMERACION DE ALOJAMIENTOS'!R87,Datos!$K$6:$M$6,0),0)</f>
        <v>#N/A</v>
      </c>
      <c r="W87" s="64" t="e">
        <f aca="false">IF(OR(U87=1,U87=""),V87,(SUM(COUNTIF(Z87:AP87,"INDIVIDUAL"),(COUNTIF(Z87:AP87,"DOBLE"))*2)))</f>
        <v>#N/A</v>
      </c>
      <c r="X87" s="64" t="n">
        <f aca="false">SUM(COUNTIF(Z87:AP87,"INDIVIDUAL"),(COUNTIF(Z87:AP87,"DOBLE"))*2)</f>
        <v>0</v>
      </c>
      <c r="Y87" s="64"/>
      <c r="Z87" s="61" t="s">
        <v>65</v>
      </c>
      <c r="AA87" s="64" t="e">
        <f aca="false">VLOOKUP(Z87,Datos!$K$6:$M$9,MATCH('ENUMERACION DE ALOJAMIENTOS'!$R87,Datos!$K$6:$M$6,0),0)</f>
        <v>#N/A</v>
      </c>
      <c r="AB87" s="64" t="e">
        <f aca="false">IF(AC87&gt;=AA87,"Cumple","No cumple")</f>
        <v>#N/A</v>
      </c>
      <c r="AC87" s="61"/>
      <c r="AD87" s="61" t="s">
        <v>65</v>
      </c>
      <c r="AE87" s="64" t="e">
        <f aca="false">VLOOKUP(AD87,Datos!$K$6:$M$9,MATCH('ENUMERACION DE ALOJAMIENTOS'!$R87,Datos!$K$6:$M$6,0),0)</f>
        <v>#N/A</v>
      </c>
      <c r="AF87" s="64" t="e">
        <f aca="false">IF(AG87&gt;=AE87,"Cumple","No cumple")</f>
        <v>#N/A</v>
      </c>
      <c r="AG87" s="61"/>
      <c r="AH87" s="61" t="s">
        <v>65</v>
      </c>
      <c r="AI87" s="64" t="e">
        <f aca="false">VLOOKUP(AH87,Datos!$K$6:$M$9,MATCH('ENUMERACION DE ALOJAMIENTOS'!$R87,Datos!$K$6:$M$6,0),0)</f>
        <v>#N/A</v>
      </c>
      <c r="AJ87" s="64" t="e">
        <f aca="false">IF(AK87&gt;=AI87,"Cumple","No cumple")</f>
        <v>#N/A</v>
      </c>
      <c r="AK87" s="61"/>
      <c r="AL87" s="61" t="s">
        <v>65</v>
      </c>
      <c r="AM87" s="64" t="e">
        <f aca="false">VLOOKUP(AL87,Datos!$K$6:$M$9,MATCH('ENUMERACION DE ALOJAMIENTOS'!$R87,Datos!$K$6:$M$6,0),0)</f>
        <v>#N/A</v>
      </c>
      <c r="AN87" s="64" t="e">
        <f aca="false">IF(AO87&gt;=AM87,"Cumple","No cumple")</f>
        <v>#N/A</v>
      </c>
      <c r="AO87" s="61"/>
      <c r="AP87" s="61" t="s">
        <v>65</v>
      </c>
      <c r="AQ87" s="64" t="e">
        <f aca="false">VLOOKUP(AP87,Datos!$K$6:$M$9,MATCH('ENUMERACION DE ALOJAMIENTOS'!$R87,Datos!$K$6:$M$6,0),0)</f>
        <v>#N/A</v>
      </c>
      <c r="AR87" s="64" t="e">
        <f aca="false">IF(AS87&gt;=AQ87,"Cumple","No cumple")</f>
        <v>#N/A</v>
      </c>
      <c r="AS87" s="61"/>
      <c r="AT87" s="65" t="n">
        <f aca="false">IFERROR(IF(Q87="ESTUDIO",BE87,IF(OR(U87=1,U87=""),MIN(X87,V87),W87)),0)</f>
        <v>0</v>
      </c>
      <c r="AU87" s="50" t="str">
        <f aca="false">IF(R87="POR HABITACIONES",AT87-S87,"")</f>
        <v/>
      </c>
      <c r="AV87" s="66" t="n">
        <v>0</v>
      </c>
      <c r="AW87" s="64" t="e">
        <f aca="false">IF(((VLOOKUP($AW$11,Datos!$K$6:$M$9,MATCH('ENUMERACION DE ALOJAMIENTOS'!$R87,Datos!$K$6:$M$6,0),0))*AT87)&lt;10,10,((VLOOKUP($AW$11,Datos!$K$6:$M$9,MATCH('ENUMERACION DE ALOJAMIENTOS'!$R87,Datos!$K$6:$M$6,0),0))*AT87))</f>
        <v>#N/A</v>
      </c>
      <c r="AX87" s="64" t="e">
        <f aca="false">VLOOKUP($AX$11,Datos!$K$6:$P$10,MATCH('ENUMERACION DE ALOJAMIENTOS'!$R87,Datos!$K$6:$P$6,0),0)</f>
        <v>#N/A</v>
      </c>
      <c r="AY87" s="64" t="str">
        <f aca="false">IF($Q87&lt;&gt;"VIVIENDA","",IF(AV87&lt;AW87,"No cumple",""))</f>
        <v/>
      </c>
      <c r="AZ87" s="64" t="str">
        <f aca="false">IF($Q87&lt;&gt;"ESTUDIO","",IF(AV87&lt;AX87,"No cumple",""))</f>
        <v/>
      </c>
      <c r="BA87" s="49" t="n">
        <f aca="false">IF(U87&lt;=1,6,10)</f>
        <v>6</v>
      </c>
      <c r="BB87" s="49" t="n">
        <f aca="false">IF(Q87="ESTUDIO",2,IF((10-AT87)&gt;AT87,ROUNDDOWN(AT87/2,0),MIN(10-AT87,ROUNDDOWN(AT87/2,0))))</f>
        <v>0</v>
      </c>
      <c r="BC87" s="49" t="n">
        <f aca="false">IF((10-AT87-S87)&gt;AT87,ROUNDDOWN(AT87/2,0),MIN(10-AT87-S87,ROUNDDOWN(AT87/2,0)))</f>
        <v>0</v>
      </c>
      <c r="BD87" s="50" t="n">
        <f aca="false">IF(OR(Q87="ESTUDIO",AND(COUNTIF(Z87:AP87,"DOBLE")=1,COUNTIF(Z87:AP87,"Seleccione Tipo")=4)),2,IFERROR(ROUNDDOWN(MIN(BB87:BC87),0),0))</f>
        <v>0</v>
      </c>
      <c r="BE87" s="52" t="s">
        <v>67</v>
      </c>
      <c r="BF87" s="53" t="n">
        <f aca="false">IF(R87="POR HABITACIONES",SUM(BE87,AU87),IF(Q87="ESTUDIO",BD87,SUM(AT87,BE87)))</f>
        <v>0</v>
      </c>
      <c r="BG87" s="54" t="str">
        <f aca="false">IF(OR(COUNTIF(P87:BE87,"No cumple")&gt;0,BF87=0),"NO CLASIFICABLE",R87)</f>
        <v>NO CLASIFICABLE</v>
      </c>
      <c r="BH87" s="67" t="str">
        <f aca="false">IF(AND(OR(Q87&lt;&gt;"Seleccione Tipo",R87&lt;&gt;"Seleccione tipo alquiler"),BG87="Seleccione tipo alquiler"),"Es obligatorio para su clasificación rellenar TIPO y TIPO DE ALQUILER de la vivienda","")</f>
        <v/>
      </c>
    </row>
    <row r="88" customFormat="false" ht="23.3" hidden="false" customHeight="false" outlineLevel="0" collapsed="false">
      <c r="A88" s="56" t="s">
        <v>63</v>
      </c>
      <c r="B88" s="57" t="str">
        <f aca="false">VLOOKUP(A88,VIA_CODIGO,2,0)</f>
        <v>XX</v>
      </c>
      <c r="C88" s="40" t="n">
        <f aca="false">IFERROR(VLOOKUP('ENUMERACION DE ALOJAMIENTOS'!F88,Datos!$A$1:$B$47,2,0),"")</f>
        <v>0</v>
      </c>
      <c r="D88" s="58"/>
      <c r="E88" s="59" t="str">
        <f aca="false">IFERROR(VLOOKUP('ENUMERACION DE ALOJAMIENTOS'!G88,Datos!$D$2:$F$1070,3,0),"")</f>
        <v/>
      </c>
      <c r="F88" s="43" t="s">
        <v>64</v>
      </c>
      <c r="G88" s="43"/>
      <c r="H88" s="60"/>
      <c r="I88" s="61"/>
      <c r="J88" s="61"/>
      <c r="K88" s="61"/>
      <c r="L88" s="61"/>
      <c r="M88" s="62"/>
      <c r="N88" s="61"/>
      <c r="O88" s="61"/>
      <c r="P88" s="61"/>
      <c r="Q88" s="58" t="s">
        <v>65</v>
      </c>
      <c r="R88" s="63" t="s">
        <v>66</v>
      </c>
      <c r="S88" s="63"/>
      <c r="T88" s="48" t="str">
        <f aca="false">IF(R88="POR HABITACIONES",IF(S88="","NO CUMPLE",""),"")</f>
        <v/>
      </c>
      <c r="U88" s="61"/>
      <c r="V88" s="64" t="e">
        <f aca="false">VLOOKUP($V$10,Datos!$K$6:$M$11,MATCH('ENUMERACION DE ALOJAMIENTOS'!R88,Datos!$K$6:$M$6,0),0)</f>
        <v>#N/A</v>
      </c>
      <c r="W88" s="64" t="e">
        <f aca="false">IF(OR(U88=1,U88=""),V88,(SUM(COUNTIF(Z88:AP88,"INDIVIDUAL"),(COUNTIF(Z88:AP88,"DOBLE"))*2)))</f>
        <v>#N/A</v>
      </c>
      <c r="X88" s="64" t="n">
        <f aca="false">SUM(COUNTIF(Z88:AP88,"INDIVIDUAL"),(COUNTIF(Z88:AP88,"DOBLE"))*2)</f>
        <v>0</v>
      </c>
      <c r="Y88" s="64"/>
      <c r="Z88" s="61" t="s">
        <v>65</v>
      </c>
      <c r="AA88" s="64" t="e">
        <f aca="false">VLOOKUP(Z88,Datos!$K$6:$M$9,MATCH('ENUMERACION DE ALOJAMIENTOS'!$R88,Datos!$K$6:$M$6,0),0)</f>
        <v>#N/A</v>
      </c>
      <c r="AB88" s="64" t="e">
        <f aca="false">IF(AC88&gt;=AA88,"Cumple","No cumple")</f>
        <v>#N/A</v>
      </c>
      <c r="AC88" s="61"/>
      <c r="AD88" s="61" t="s">
        <v>65</v>
      </c>
      <c r="AE88" s="64" t="e">
        <f aca="false">VLOOKUP(AD88,Datos!$K$6:$M$9,MATCH('ENUMERACION DE ALOJAMIENTOS'!$R88,Datos!$K$6:$M$6,0),0)</f>
        <v>#N/A</v>
      </c>
      <c r="AF88" s="64" t="e">
        <f aca="false">IF(AG88&gt;=AE88,"Cumple","No cumple")</f>
        <v>#N/A</v>
      </c>
      <c r="AG88" s="61"/>
      <c r="AH88" s="61" t="s">
        <v>65</v>
      </c>
      <c r="AI88" s="64" t="e">
        <f aca="false">VLOOKUP(AH88,Datos!$K$6:$M$9,MATCH('ENUMERACION DE ALOJAMIENTOS'!$R88,Datos!$K$6:$M$6,0),0)</f>
        <v>#N/A</v>
      </c>
      <c r="AJ88" s="64" t="e">
        <f aca="false">IF(AK88&gt;=AI88,"Cumple","No cumple")</f>
        <v>#N/A</v>
      </c>
      <c r="AK88" s="61"/>
      <c r="AL88" s="61" t="s">
        <v>65</v>
      </c>
      <c r="AM88" s="64" t="e">
        <f aca="false">VLOOKUP(AL88,Datos!$K$6:$M$9,MATCH('ENUMERACION DE ALOJAMIENTOS'!$R88,Datos!$K$6:$M$6,0),0)</f>
        <v>#N/A</v>
      </c>
      <c r="AN88" s="64" t="e">
        <f aca="false">IF(AO88&gt;=AM88,"Cumple","No cumple")</f>
        <v>#N/A</v>
      </c>
      <c r="AO88" s="61"/>
      <c r="AP88" s="61" t="s">
        <v>65</v>
      </c>
      <c r="AQ88" s="64" t="e">
        <f aca="false">VLOOKUP(AP88,Datos!$K$6:$M$9,MATCH('ENUMERACION DE ALOJAMIENTOS'!$R88,Datos!$K$6:$M$6,0),0)</f>
        <v>#N/A</v>
      </c>
      <c r="AR88" s="64" t="e">
        <f aca="false">IF(AS88&gt;=AQ88,"Cumple","No cumple")</f>
        <v>#N/A</v>
      </c>
      <c r="AS88" s="61"/>
      <c r="AT88" s="65" t="n">
        <f aca="false">IFERROR(IF(Q88="ESTUDIO",BE88,IF(OR(U88=1,U88=""),MIN(X88,V88),W88)),0)</f>
        <v>0</v>
      </c>
      <c r="AU88" s="50" t="str">
        <f aca="false">IF(R88="POR HABITACIONES",AT88-S88,"")</f>
        <v/>
      </c>
      <c r="AV88" s="66" t="n">
        <v>0</v>
      </c>
      <c r="AW88" s="64" t="e">
        <f aca="false">IF(((VLOOKUP($AW$11,Datos!$K$6:$M$9,MATCH('ENUMERACION DE ALOJAMIENTOS'!$R88,Datos!$K$6:$M$6,0),0))*AT88)&lt;10,10,((VLOOKUP($AW$11,Datos!$K$6:$M$9,MATCH('ENUMERACION DE ALOJAMIENTOS'!$R88,Datos!$K$6:$M$6,0),0))*AT88))</f>
        <v>#N/A</v>
      </c>
      <c r="AX88" s="64" t="e">
        <f aca="false">VLOOKUP($AX$11,Datos!$K$6:$P$10,MATCH('ENUMERACION DE ALOJAMIENTOS'!$R88,Datos!$K$6:$P$6,0),0)</f>
        <v>#N/A</v>
      </c>
      <c r="AY88" s="64" t="str">
        <f aca="false">IF($Q88&lt;&gt;"VIVIENDA","",IF(AV88&lt;AW88,"No cumple",""))</f>
        <v/>
      </c>
      <c r="AZ88" s="64" t="str">
        <f aca="false">IF($Q88&lt;&gt;"ESTUDIO","",IF(AV88&lt;AX88,"No cumple",""))</f>
        <v/>
      </c>
      <c r="BA88" s="49" t="n">
        <f aca="false">IF(U88&lt;=1,6,10)</f>
        <v>6</v>
      </c>
      <c r="BB88" s="49" t="n">
        <f aca="false">IF(Q88="ESTUDIO",2,IF((10-AT88)&gt;AT88,ROUNDDOWN(AT88/2,0),MIN(10-AT88,ROUNDDOWN(AT88/2,0))))</f>
        <v>0</v>
      </c>
      <c r="BC88" s="49" t="n">
        <f aca="false">IF((10-AT88-S88)&gt;AT88,ROUNDDOWN(AT88/2,0),MIN(10-AT88-S88,ROUNDDOWN(AT88/2,0)))</f>
        <v>0</v>
      </c>
      <c r="BD88" s="50" t="n">
        <f aca="false">IF(OR(Q88="ESTUDIO",AND(COUNTIF(Z88:AP88,"DOBLE")=1,COUNTIF(Z88:AP88,"Seleccione Tipo")=4)),2,IFERROR(ROUNDDOWN(MIN(BB88:BC88),0),0))</f>
        <v>0</v>
      </c>
      <c r="BE88" s="52" t="s">
        <v>67</v>
      </c>
      <c r="BF88" s="53" t="n">
        <f aca="false">IF(R88="POR HABITACIONES",SUM(BE88,AU88),IF(Q88="ESTUDIO",BD88,SUM(AT88,BE88)))</f>
        <v>0</v>
      </c>
      <c r="BG88" s="54" t="str">
        <f aca="false">IF(OR(COUNTIF(P88:BE88,"No cumple")&gt;0,BF88=0),"NO CLASIFICABLE",R88)</f>
        <v>NO CLASIFICABLE</v>
      </c>
      <c r="BH88" s="67" t="str">
        <f aca="false">IF(AND(OR(Q88&lt;&gt;"Seleccione Tipo",R88&lt;&gt;"Seleccione tipo alquiler"),BG88="Seleccione tipo alquiler"),"Es obligatorio para su clasificación rellenar TIPO y TIPO DE ALQUILER de la vivienda","")</f>
        <v/>
      </c>
    </row>
    <row r="89" customFormat="false" ht="23.3" hidden="false" customHeight="false" outlineLevel="0" collapsed="false">
      <c r="A89" s="56" t="s">
        <v>63</v>
      </c>
      <c r="B89" s="57" t="str">
        <f aca="false">VLOOKUP(A89,VIA_CODIGO,2,0)</f>
        <v>XX</v>
      </c>
      <c r="C89" s="40" t="n">
        <f aca="false">IFERROR(VLOOKUP('ENUMERACION DE ALOJAMIENTOS'!F89,Datos!$A$1:$B$47,2,0),"")</f>
        <v>0</v>
      </c>
      <c r="D89" s="58"/>
      <c r="E89" s="59" t="str">
        <f aca="false">IFERROR(VLOOKUP('ENUMERACION DE ALOJAMIENTOS'!G89,Datos!$D$2:$F$1070,3,0),"")</f>
        <v/>
      </c>
      <c r="F89" s="43" t="s">
        <v>64</v>
      </c>
      <c r="G89" s="43"/>
      <c r="H89" s="60"/>
      <c r="I89" s="61"/>
      <c r="J89" s="61"/>
      <c r="K89" s="61"/>
      <c r="L89" s="61"/>
      <c r="M89" s="62"/>
      <c r="N89" s="61"/>
      <c r="O89" s="61"/>
      <c r="P89" s="61"/>
      <c r="Q89" s="58" t="s">
        <v>65</v>
      </c>
      <c r="R89" s="63" t="s">
        <v>66</v>
      </c>
      <c r="S89" s="63"/>
      <c r="T89" s="48" t="str">
        <f aca="false">IF(R89="POR HABITACIONES",IF(S89="","NO CUMPLE",""),"")</f>
        <v/>
      </c>
      <c r="U89" s="61"/>
      <c r="V89" s="64" t="e">
        <f aca="false">VLOOKUP($V$10,Datos!$K$6:$M$11,MATCH('ENUMERACION DE ALOJAMIENTOS'!R89,Datos!$K$6:$M$6,0),0)</f>
        <v>#N/A</v>
      </c>
      <c r="W89" s="64" t="e">
        <f aca="false">IF(OR(U89=1,U89=""),V89,(SUM(COUNTIF(Z89:AP89,"INDIVIDUAL"),(COUNTIF(Z89:AP89,"DOBLE"))*2)))</f>
        <v>#N/A</v>
      </c>
      <c r="X89" s="64" t="n">
        <f aca="false">SUM(COUNTIF(Z89:AP89,"INDIVIDUAL"),(COUNTIF(Z89:AP89,"DOBLE"))*2)</f>
        <v>0</v>
      </c>
      <c r="Y89" s="64"/>
      <c r="Z89" s="61" t="s">
        <v>65</v>
      </c>
      <c r="AA89" s="64" t="e">
        <f aca="false">VLOOKUP(Z89,Datos!$K$6:$M$9,MATCH('ENUMERACION DE ALOJAMIENTOS'!$R89,Datos!$K$6:$M$6,0),0)</f>
        <v>#N/A</v>
      </c>
      <c r="AB89" s="64" t="e">
        <f aca="false">IF(AC89&gt;=AA89,"Cumple","No cumple")</f>
        <v>#N/A</v>
      </c>
      <c r="AC89" s="61"/>
      <c r="AD89" s="61" t="s">
        <v>65</v>
      </c>
      <c r="AE89" s="64" t="e">
        <f aca="false">VLOOKUP(AD89,Datos!$K$6:$M$9,MATCH('ENUMERACION DE ALOJAMIENTOS'!$R89,Datos!$K$6:$M$6,0),0)</f>
        <v>#N/A</v>
      </c>
      <c r="AF89" s="64" t="e">
        <f aca="false">IF(AG89&gt;=AE89,"Cumple","No cumple")</f>
        <v>#N/A</v>
      </c>
      <c r="AG89" s="61"/>
      <c r="AH89" s="61" t="s">
        <v>65</v>
      </c>
      <c r="AI89" s="64" t="e">
        <f aca="false">VLOOKUP(AH89,Datos!$K$6:$M$9,MATCH('ENUMERACION DE ALOJAMIENTOS'!$R89,Datos!$K$6:$M$6,0),0)</f>
        <v>#N/A</v>
      </c>
      <c r="AJ89" s="64" t="e">
        <f aca="false">IF(AK89&gt;=AI89,"Cumple","No cumple")</f>
        <v>#N/A</v>
      </c>
      <c r="AK89" s="61"/>
      <c r="AL89" s="61" t="s">
        <v>65</v>
      </c>
      <c r="AM89" s="64" t="e">
        <f aca="false">VLOOKUP(AL89,Datos!$K$6:$M$9,MATCH('ENUMERACION DE ALOJAMIENTOS'!$R89,Datos!$K$6:$M$6,0),0)</f>
        <v>#N/A</v>
      </c>
      <c r="AN89" s="64" t="e">
        <f aca="false">IF(AO89&gt;=AM89,"Cumple","No cumple")</f>
        <v>#N/A</v>
      </c>
      <c r="AO89" s="61"/>
      <c r="AP89" s="61" t="s">
        <v>65</v>
      </c>
      <c r="AQ89" s="64" t="e">
        <f aca="false">VLOOKUP(AP89,Datos!$K$6:$M$9,MATCH('ENUMERACION DE ALOJAMIENTOS'!$R89,Datos!$K$6:$M$6,0),0)</f>
        <v>#N/A</v>
      </c>
      <c r="AR89" s="64" t="e">
        <f aca="false">IF(AS89&gt;=AQ89,"Cumple","No cumple")</f>
        <v>#N/A</v>
      </c>
      <c r="AS89" s="61"/>
      <c r="AT89" s="65" t="n">
        <f aca="false">IFERROR(IF(Q89="ESTUDIO",BE89,IF(OR(U89=1,U89=""),MIN(X89,V89),W89)),0)</f>
        <v>0</v>
      </c>
      <c r="AU89" s="50" t="str">
        <f aca="false">IF(R89="POR HABITACIONES",AT89-S89,"")</f>
        <v/>
      </c>
      <c r="AV89" s="66" t="n">
        <v>0</v>
      </c>
      <c r="AW89" s="64" t="e">
        <f aca="false">IF(((VLOOKUP($AW$11,Datos!$K$6:$M$9,MATCH('ENUMERACION DE ALOJAMIENTOS'!$R89,Datos!$K$6:$M$6,0),0))*AT89)&lt;10,10,((VLOOKUP($AW$11,Datos!$K$6:$M$9,MATCH('ENUMERACION DE ALOJAMIENTOS'!$R89,Datos!$K$6:$M$6,0),0))*AT89))</f>
        <v>#N/A</v>
      </c>
      <c r="AX89" s="64" t="e">
        <f aca="false">VLOOKUP($AX$11,Datos!$K$6:$P$10,MATCH('ENUMERACION DE ALOJAMIENTOS'!$R89,Datos!$K$6:$P$6,0),0)</f>
        <v>#N/A</v>
      </c>
      <c r="AY89" s="64" t="str">
        <f aca="false">IF($Q89&lt;&gt;"VIVIENDA","",IF(AV89&lt;AW89,"No cumple",""))</f>
        <v/>
      </c>
      <c r="AZ89" s="64" t="str">
        <f aca="false">IF($Q89&lt;&gt;"ESTUDIO","",IF(AV89&lt;AX89,"No cumple",""))</f>
        <v/>
      </c>
      <c r="BA89" s="49" t="n">
        <f aca="false">IF(U89&lt;=1,6,10)</f>
        <v>6</v>
      </c>
      <c r="BB89" s="49" t="n">
        <f aca="false">IF(Q89="ESTUDIO",2,IF((10-AT89)&gt;AT89,ROUNDDOWN(AT89/2,0),MIN(10-AT89,ROUNDDOWN(AT89/2,0))))</f>
        <v>0</v>
      </c>
      <c r="BC89" s="49" t="n">
        <f aca="false">IF((10-AT89-S89)&gt;AT89,ROUNDDOWN(AT89/2,0),MIN(10-AT89-S89,ROUNDDOWN(AT89/2,0)))</f>
        <v>0</v>
      </c>
      <c r="BD89" s="50" t="n">
        <f aca="false">IF(OR(Q89="ESTUDIO",AND(COUNTIF(Z89:AP89,"DOBLE")=1,COUNTIF(Z89:AP89,"Seleccione Tipo")=4)),2,IFERROR(ROUNDDOWN(MIN(BB89:BC89),0),0))</f>
        <v>0</v>
      </c>
      <c r="BE89" s="52" t="s">
        <v>67</v>
      </c>
      <c r="BF89" s="53" t="n">
        <f aca="false">IF(R89="POR HABITACIONES",SUM(BE89,AU89),IF(Q89="ESTUDIO",BD89,SUM(AT89,BE89)))</f>
        <v>0</v>
      </c>
      <c r="BG89" s="54" t="str">
        <f aca="false">IF(OR(COUNTIF(P89:BE89,"No cumple")&gt;0,BF89=0),"NO CLASIFICABLE",R89)</f>
        <v>NO CLASIFICABLE</v>
      </c>
      <c r="BH89" s="67" t="str">
        <f aca="false">IF(AND(OR(Q89&lt;&gt;"Seleccione Tipo",R89&lt;&gt;"Seleccione tipo alquiler"),BG89="Seleccione tipo alquiler"),"Es obligatorio para su clasificación rellenar TIPO y TIPO DE ALQUILER de la vivienda","")</f>
        <v/>
      </c>
    </row>
    <row r="90" customFormat="false" ht="23.3" hidden="false" customHeight="false" outlineLevel="0" collapsed="false">
      <c r="A90" s="56" t="s">
        <v>63</v>
      </c>
      <c r="B90" s="57" t="str">
        <f aca="false">VLOOKUP(A90,VIA_CODIGO,2,0)</f>
        <v>XX</v>
      </c>
      <c r="C90" s="40" t="n">
        <f aca="false">IFERROR(VLOOKUP('ENUMERACION DE ALOJAMIENTOS'!F90,Datos!$A$1:$B$47,2,0),"")</f>
        <v>0</v>
      </c>
      <c r="D90" s="58"/>
      <c r="E90" s="59" t="str">
        <f aca="false">IFERROR(VLOOKUP('ENUMERACION DE ALOJAMIENTOS'!G90,Datos!$D$2:$F$1070,3,0),"")</f>
        <v/>
      </c>
      <c r="F90" s="43" t="s">
        <v>64</v>
      </c>
      <c r="G90" s="43"/>
      <c r="H90" s="60"/>
      <c r="I90" s="61"/>
      <c r="J90" s="61"/>
      <c r="K90" s="61"/>
      <c r="L90" s="61"/>
      <c r="M90" s="62"/>
      <c r="N90" s="61"/>
      <c r="O90" s="61"/>
      <c r="P90" s="61"/>
      <c r="Q90" s="58" t="s">
        <v>65</v>
      </c>
      <c r="R90" s="63" t="s">
        <v>66</v>
      </c>
      <c r="S90" s="63"/>
      <c r="T90" s="48" t="str">
        <f aca="false">IF(R90="POR HABITACIONES",IF(S90="","NO CUMPLE",""),"")</f>
        <v/>
      </c>
      <c r="U90" s="61"/>
      <c r="V90" s="64" t="e">
        <f aca="false">VLOOKUP($V$10,Datos!$K$6:$M$11,MATCH('ENUMERACION DE ALOJAMIENTOS'!R90,Datos!$K$6:$M$6,0),0)</f>
        <v>#N/A</v>
      </c>
      <c r="W90" s="64" t="e">
        <f aca="false">IF(OR(U90=1,U90=""),V90,(SUM(COUNTIF(Z90:AP90,"INDIVIDUAL"),(COUNTIF(Z90:AP90,"DOBLE"))*2)))</f>
        <v>#N/A</v>
      </c>
      <c r="X90" s="64" t="n">
        <f aca="false">SUM(COUNTIF(Z90:AP90,"INDIVIDUAL"),(COUNTIF(Z90:AP90,"DOBLE"))*2)</f>
        <v>0</v>
      </c>
      <c r="Y90" s="64"/>
      <c r="Z90" s="61" t="s">
        <v>65</v>
      </c>
      <c r="AA90" s="64" t="e">
        <f aca="false">VLOOKUP(Z90,Datos!$K$6:$M$9,MATCH('ENUMERACION DE ALOJAMIENTOS'!$R90,Datos!$K$6:$M$6,0),0)</f>
        <v>#N/A</v>
      </c>
      <c r="AB90" s="64" t="e">
        <f aca="false">IF(AC90&gt;=AA90,"Cumple","No cumple")</f>
        <v>#N/A</v>
      </c>
      <c r="AC90" s="61"/>
      <c r="AD90" s="61" t="s">
        <v>65</v>
      </c>
      <c r="AE90" s="64" t="e">
        <f aca="false">VLOOKUP(AD90,Datos!$K$6:$M$9,MATCH('ENUMERACION DE ALOJAMIENTOS'!$R90,Datos!$K$6:$M$6,0),0)</f>
        <v>#N/A</v>
      </c>
      <c r="AF90" s="64" t="e">
        <f aca="false">IF(AG90&gt;=AE90,"Cumple","No cumple")</f>
        <v>#N/A</v>
      </c>
      <c r="AG90" s="61"/>
      <c r="AH90" s="61" t="s">
        <v>65</v>
      </c>
      <c r="AI90" s="64" t="e">
        <f aca="false">VLOOKUP(AH90,Datos!$K$6:$M$9,MATCH('ENUMERACION DE ALOJAMIENTOS'!$R90,Datos!$K$6:$M$6,0),0)</f>
        <v>#N/A</v>
      </c>
      <c r="AJ90" s="64" t="e">
        <f aca="false">IF(AK90&gt;=AI90,"Cumple","No cumple")</f>
        <v>#N/A</v>
      </c>
      <c r="AK90" s="61"/>
      <c r="AL90" s="61" t="s">
        <v>65</v>
      </c>
      <c r="AM90" s="64" t="e">
        <f aca="false">VLOOKUP(AL90,Datos!$K$6:$M$9,MATCH('ENUMERACION DE ALOJAMIENTOS'!$R90,Datos!$K$6:$M$6,0),0)</f>
        <v>#N/A</v>
      </c>
      <c r="AN90" s="64" t="e">
        <f aca="false">IF(AO90&gt;=AM90,"Cumple","No cumple")</f>
        <v>#N/A</v>
      </c>
      <c r="AO90" s="61"/>
      <c r="AP90" s="61" t="s">
        <v>65</v>
      </c>
      <c r="AQ90" s="64" t="e">
        <f aca="false">VLOOKUP(AP90,Datos!$K$6:$M$9,MATCH('ENUMERACION DE ALOJAMIENTOS'!$R90,Datos!$K$6:$M$6,0),0)</f>
        <v>#N/A</v>
      </c>
      <c r="AR90" s="64" t="e">
        <f aca="false">IF(AS90&gt;=AQ90,"Cumple","No cumple")</f>
        <v>#N/A</v>
      </c>
      <c r="AS90" s="61"/>
      <c r="AT90" s="65" t="n">
        <f aca="false">IFERROR(IF(Q90="ESTUDIO",BE90,IF(OR(U90=1,U90=""),MIN(X90,V90),W90)),0)</f>
        <v>0</v>
      </c>
      <c r="AU90" s="50" t="str">
        <f aca="false">IF(R90="POR HABITACIONES",AT90-S90,"")</f>
        <v/>
      </c>
      <c r="AV90" s="66" t="n">
        <v>0</v>
      </c>
      <c r="AW90" s="64" t="e">
        <f aca="false">IF(((VLOOKUP($AW$11,Datos!$K$6:$M$9,MATCH('ENUMERACION DE ALOJAMIENTOS'!$R90,Datos!$K$6:$M$6,0),0))*AT90)&lt;10,10,((VLOOKUP($AW$11,Datos!$K$6:$M$9,MATCH('ENUMERACION DE ALOJAMIENTOS'!$R90,Datos!$K$6:$M$6,0),0))*AT90))</f>
        <v>#N/A</v>
      </c>
      <c r="AX90" s="64" t="e">
        <f aca="false">VLOOKUP($AX$11,Datos!$K$6:$P$10,MATCH('ENUMERACION DE ALOJAMIENTOS'!$R90,Datos!$K$6:$P$6,0),0)</f>
        <v>#N/A</v>
      </c>
      <c r="AY90" s="64" t="str">
        <f aca="false">IF($Q90&lt;&gt;"VIVIENDA","",IF(AV90&lt;AW90,"No cumple",""))</f>
        <v/>
      </c>
      <c r="AZ90" s="64" t="str">
        <f aca="false">IF($Q90&lt;&gt;"ESTUDIO","",IF(AV90&lt;AX90,"No cumple",""))</f>
        <v/>
      </c>
      <c r="BA90" s="49" t="n">
        <f aca="false">IF(U90&lt;=1,6,10)</f>
        <v>6</v>
      </c>
      <c r="BB90" s="49" t="n">
        <f aca="false">IF(Q90="ESTUDIO",2,IF((10-AT90)&gt;AT90,ROUNDDOWN(AT90/2,0),MIN(10-AT90,ROUNDDOWN(AT90/2,0))))</f>
        <v>0</v>
      </c>
      <c r="BC90" s="49" t="n">
        <f aca="false">IF((10-AT90-S90)&gt;AT90,ROUNDDOWN(AT90/2,0),MIN(10-AT90-S90,ROUNDDOWN(AT90/2,0)))</f>
        <v>0</v>
      </c>
      <c r="BD90" s="50" t="n">
        <f aca="false">IF(OR(Q90="ESTUDIO",AND(COUNTIF(Z90:AP90,"DOBLE")=1,COUNTIF(Z90:AP90,"Seleccione Tipo")=4)),2,IFERROR(ROUNDDOWN(MIN(BB90:BC90),0),0))</f>
        <v>0</v>
      </c>
      <c r="BE90" s="52" t="s">
        <v>67</v>
      </c>
      <c r="BF90" s="53" t="n">
        <f aca="false">IF(R90="POR HABITACIONES",SUM(BE90,AU90),IF(Q90="ESTUDIO",BD90,SUM(AT90,BE90)))</f>
        <v>0</v>
      </c>
      <c r="BG90" s="54" t="str">
        <f aca="false">IF(OR(COUNTIF(P90:BE90,"No cumple")&gt;0,BF90=0),"NO CLASIFICABLE",R90)</f>
        <v>NO CLASIFICABLE</v>
      </c>
      <c r="BH90" s="67" t="str">
        <f aca="false">IF(AND(OR(Q90&lt;&gt;"Seleccione Tipo",R90&lt;&gt;"Seleccione tipo alquiler"),BG90="Seleccione tipo alquiler"),"Es obligatorio para su clasificación rellenar TIPO y TIPO DE ALQUILER de la vivienda","")</f>
        <v/>
      </c>
    </row>
    <row r="91" customFormat="false" ht="23.3" hidden="false" customHeight="false" outlineLevel="0" collapsed="false">
      <c r="A91" s="56" t="s">
        <v>63</v>
      </c>
      <c r="B91" s="57" t="str">
        <f aca="false">VLOOKUP(A91,VIA_CODIGO,2,0)</f>
        <v>XX</v>
      </c>
      <c r="C91" s="40" t="n">
        <f aca="false">IFERROR(VLOOKUP('ENUMERACION DE ALOJAMIENTOS'!F91,Datos!$A$1:$B$47,2,0),"")</f>
        <v>0</v>
      </c>
      <c r="D91" s="58"/>
      <c r="E91" s="59" t="str">
        <f aca="false">IFERROR(VLOOKUP('ENUMERACION DE ALOJAMIENTOS'!G91,Datos!$D$2:$F$1070,3,0),"")</f>
        <v/>
      </c>
      <c r="F91" s="43" t="s">
        <v>64</v>
      </c>
      <c r="G91" s="43"/>
      <c r="H91" s="60"/>
      <c r="I91" s="61"/>
      <c r="J91" s="61"/>
      <c r="K91" s="61"/>
      <c r="L91" s="61"/>
      <c r="M91" s="62"/>
      <c r="N91" s="61"/>
      <c r="O91" s="61"/>
      <c r="P91" s="61"/>
      <c r="Q91" s="58" t="s">
        <v>65</v>
      </c>
      <c r="R91" s="63" t="s">
        <v>66</v>
      </c>
      <c r="S91" s="63"/>
      <c r="T91" s="48" t="str">
        <f aca="false">IF(R91="POR HABITACIONES",IF(S91="","NO CUMPLE",""),"")</f>
        <v/>
      </c>
      <c r="U91" s="61"/>
      <c r="V91" s="64" t="e">
        <f aca="false">VLOOKUP($V$10,Datos!$K$6:$M$11,MATCH('ENUMERACION DE ALOJAMIENTOS'!R91,Datos!$K$6:$M$6,0),0)</f>
        <v>#N/A</v>
      </c>
      <c r="W91" s="64" t="e">
        <f aca="false">IF(OR(U91=1,U91=""),V91,(SUM(COUNTIF(Z91:AP91,"INDIVIDUAL"),(COUNTIF(Z91:AP91,"DOBLE"))*2)))</f>
        <v>#N/A</v>
      </c>
      <c r="X91" s="64" t="n">
        <f aca="false">SUM(COUNTIF(Z91:AP91,"INDIVIDUAL"),(COUNTIF(Z91:AP91,"DOBLE"))*2)</f>
        <v>0</v>
      </c>
      <c r="Y91" s="64"/>
      <c r="Z91" s="61" t="s">
        <v>65</v>
      </c>
      <c r="AA91" s="64" t="e">
        <f aca="false">VLOOKUP(Z91,Datos!$K$6:$M$9,MATCH('ENUMERACION DE ALOJAMIENTOS'!$R91,Datos!$K$6:$M$6,0),0)</f>
        <v>#N/A</v>
      </c>
      <c r="AB91" s="64" t="e">
        <f aca="false">IF(AC91&gt;=AA91,"Cumple","No cumple")</f>
        <v>#N/A</v>
      </c>
      <c r="AC91" s="61"/>
      <c r="AD91" s="61" t="s">
        <v>65</v>
      </c>
      <c r="AE91" s="64" t="e">
        <f aca="false">VLOOKUP(AD91,Datos!$K$6:$M$9,MATCH('ENUMERACION DE ALOJAMIENTOS'!$R91,Datos!$K$6:$M$6,0),0)</f>
        <v>#N/A</v>
      </c>
      <c r="AF91" s="64" t="e">
        <f aca="false">IF(AG91&gt;=AE91,"Cumple","No cumple")</f>
        <v>#N/A</v>
      </c>
      <c r="AG91" s="61"/>
      <c r="AH91" s="61" t="s">
        <v>65</v>
      </c>
      <c r="AI91" s="64" t="e">
        <f aca="false">VLOOKUP(AH91,Datos!$K$6:$M$9,MATCH('ENUMERACION DE ALOJAMIENTOS'!$R91,Datos!$K$6:$M$6,0),0)</f>
        <v>#N/A</v>
      </c>
      <c r="AJ91" s="64" t="e">
        <f aca="false">IF(AK91&gt;=AI91,"Cumple","No cumple")</f>
        <v>#N/A</v>
      </c>
      <c r="AK91" s="61"/>
      <c r="AL91" s="61" t="s">
        <v>65</v>
      </c>
      <c r="AM91" s="64" t="e">
        <f aca="false">VLOOKUP(AL91,Datos!$K$6:$M$9,MATCH('ENUMERACION DE ALOJAMIENTOS'!$R91,Datos!$K$6:$M$6,0),0)</f>
        <v>#N/A</v>
      </c>
      <c r="AN91" s="64" t="e">
        <f aca="false">IF(AO91&gt;=AM91,"Cumple","No cumple")</f>
        <v>#N/A</v>
      </c>
      <c r="AO91" s="61"/>
      <c r="AP91" s="61" t="s">
        <v>65</v>
      </c>
      <c r="AQ91" s="64" t="e">
        <f aca="false">VLOOKUP(AP91,Datos!$K$6:$M$9,MATCH('ENUMERACION DE ALOJAMIENTOS'!$R91,Datos!$K$6:$M$6,0),0)</f>
        <v>#N/A</v>
      </c>
      <c r="AR91" s="64" t="e">
        <f aca="false">IF(AS91&gt;=AQ91,"Cumple","No cumple")</f>
        <v>#N/A</v>
      </c>
      <c r="AS91" s="61"/>
      <c r="AT91" s="65" t="n">
        <f aca="false">IFERROR(IF(Q91="ESTUDIO",BE91,IF(OR(U91=1,U91=""),MIN(X91,V91),W91)),0)</f>
        <v>0</v>
      </c>
      <c r="AU91" s="50" t="str">
        <f aca="false">IF(R91="POR HABITACIONES",AT91-S91,"")</f>
        <v/>
      </c>
      <c r="AV91" s="66" t="n">
        <v>0</v>
      </c>
      <c r="AW91" s="64" t="e">
        <f aca="false">IF(((VLOOKUP($AW$11,Datos!$K$6:$M$9,MATCH('ENUMERACION DE ALOJAMIENTOS'!$R91,Datos!$K$6:$M$6,0),0))*AT91)&lt;10,10,((VLOOKUP($AW$11,Datos!$K$6:$M$9,MATCH('ENUMERACION DE ALOJAMIENTOS'!$R91,Datos!$K$6:$M$6,0),0))*AT91))</f>
        <v>#N/A</v>
      </c>
      <c r="AX91" s="64" t="e">
        <f aca="false">VLOOKUP($AX$11,Datos!$K$6:$P$10,MATCH('ENUMERACION DE ALOJAMIENTOS'!$R91,Datos!$K$6:$P$6,0),0)</f>
        <v>#N/A</v>
      </c>
      <c r="AY91" s="64" t="str">
        <f aca="false">IF($Q91&lt;&gt;"VIVIENDA","",IF(AV91&lt;AW91,"No cumple",""))</f>
        <v/>
      </c>
      <c r="AZ91" s="64" t="str">
        <f aca="false">IF($Q91&lt;&gt;"ESTUDIO","",IF(AV91&lt;AX91,"No cumple",""))</f>
        <v/>
      </c>
      <c r="BA91" s="49" t="n">
        <f aca="false">IF(U91&lt;=1,6,10)</f>
        <v>6</v>
      </c>
      <c r="BB91" s="49" t="n">
        <f aca="false">IF(Q91="ESTUDIO",2,IF((10-AT91)&gt;AT91,ROUNDDOWN(AT91/2,0),MIN(10-AT91,ROUNDDOWN(AT91/2,0))))</f>
        <v>0</v>
      </c>
      <c r="BC91" s="49" t="n">
        <f aca="false">IF((10-AT91-S91)&gt;AT91,ROUNDDOWN(AT91/2,0),MIN(10-AT91-S91,ROUNDDOWN(AT91/2,0)))</f>
        <v>0</v>
      </c>
      <c r="BD91" s="50" t="n">
        <f aca="false">IF(OR(Q91="ESTUDIO",AND(COUNTIF(Z91:AP91,"DOBLE")=1,COUNTIF(Z91:AP91,"Seleccione Tipo")=4)),2,IFERROR(ROUNDDOWN(MIN(BB91:BC91),0),0))</f>
        <v>0</v>
      </c>
      <c r="BE91" s="52" t="s">
        <v>67</v>
      </c>
      <c r="BF91" s="53" t="n">
        <f aca="false">IF(R91="POR HABITACIONES",SUM(BE91,AU91),IF(Q91="ESTUDIO",BD91,SUM(AT91,BE91)))</f>
        <v>0</v>
      </c>
      <c r="BG91" s="54" t="str">
        <f aca="false">IF(OR(COUNTIF(P91:BE91,"No cumple")&gt;0,BF91=0),"NO CLASIFICABLE",R91)</f>
        <v>NO CLASIFICABLE</v>
      </c>
      <c r="BH91" s="67" t="str">
        <f aca="false">IF(AND(OR(Q91&lt;&gt;"Seleccione Tipo",R91&lt;&gt;"Seleccione tipo alquiler"),BG91="Seleccione tipo alquiler"),"Es obligatorio para su clasificación rellenar TIPO y TIPO DE ALQUILER de la vivienda","")</f>
        <v/>
      </c>
    </row>
    <row r="92" customFormat="false" ht="23.3" hidden="false" customHeight="false" outlineLevel="0" collapsed="false">
      <c r="A92" s="56" t="s">
        <v>63</v>
      </c>
      <c r="B92" s="57" t="str">
        <f aca="false">VLOOKUP(A92,VIA_CODIGO,2,0)</f>
        <v>XX</v>
      </c>
      <c r="C92" s="40" t="n">
        <f aca="false">IFERROR(VLOOKUP('ENUMERACION DE ALOJAMIENTOS'!F92,Datos!$A$1:$B$47,2,0),"")</f>
        <v>0</v>
      </c>
      <c r="D92" s="58"/>
      <c r="E92" s="59" t="str">
        <f aca="false">IFERROR(VLOOKUP('ENUMERACION DE ALOJAMIENTOS'!G92,Datos!$D$2:$F$1070,3,0),"")</f>
        <v/>
      </c>
      <c r="F92" s="43" t="s">
        <v>64</v>
      </c>
      <c r="G92" s="43"/>
      <c r="H92" s="60"/>
      <c r="I92" s="61"/>
      <c r="J92" s="61"/>
      <c r="K92" s="61"/>
      <c r="L92" s="61"/>
      <c r="M92" s="62"/>
      <c r="N92" s="61"/>
      <c r="O92" s="61"/>
      <c r="P92" s="61"/>
      <c r="Q92" s="58" t="s">
        <v>65</v>
      </c>
      <c r="R92" s="63" t="s">
        <v>66</v>
      </c>
      <c r="S92" s="63"/>
      <c r="T92" s="48" t="str">
        <f aca="false">IF(R92="POR HABITACIONES",IF(S92="","NO CUMPLE",""),"")</f>
        <v/>
      </c>
      <c r="U92" s="61"/>
      <c r="V92" s="64" t="e">
        <f aca="false">VLOOKUP($V$10,Datos!$K$6:$M$11,MATCH('ENUMERACION DE ALOJAMIENTOS'!R92,Datos!$K$6:$M$6,0),0)</f>
        <v>#N/A</v>
      </c>
      <c r="W92" s="64" t="e">
        <f aca="false">IF(OR(U92=1,U92=""),V92,(SUM(COUNTIF(Z92:AP92,"INDIVIDUAL"),(COUNTIF(Z92:AP92,"DOBLE"))*2)))</f>
        <v>#N/A</v>
      </c>
      <c r="X92" s="64" t="n">
        <f aca="false">SUM(COUNTIF(Z92:AP92,"INDIVIDUAL"),(COUNTIF(Z92:AP92,"DOBLE"))*2)</f>
        <v>0</v>
      </c>
      <c r="Y92" s="64"/>
      <c r="Z92" s="61" t="s">
        <v>65</v>
      </c>
      <c r="AA92" s="64" t="e">
        <f aca="false">VLOOKUP(Z92,Datos!$K$6:$M$9,MATCH('ENUMERACION DE ALOJAMIENTOS'!$R92,Datos!$K$6:$M$6,0),0)</f>
        <v>#N/A</v>
      </c>
      <c r="AB92" s="64" t="e">
        <f aca="false">IF(AC92&gt;=AA92,"Cumple","No cumple")</f>
        <v>#N/A</v>
      </c>
      <c r="AC92" s="61"/>
      <c r="AD92" s="61" t="s">
        <v>65</v>
      </c>
      <c r="AE92" s="64" t="e">
        <f aca="false">VLOOKUP(AD92,Datos!$K$6:$M$9,MATCH('ENUMERACION DE ALOJAMIENTOS'!$R92,Datos!$K$6:$M$6,0),0)</f>
        <v>#N/A</v>
      </c>
      <c r="AF92" s="64" t="e">
        <f aca="false">IF(AG92&gt;=AE92,"Cumple","No cumple")</f>
        <v>#N/A</v>
      </c>
      <c r="AG92" s="61"/>
      <c r="AH92" s="61" t="s">
        <v>65</v>
      </c>
      <c r="AI92" s="64" t="e">
        <f aca="false">VLOOKUP(AH92,Datos!$K$6:$M$9,MATCH('ENUMERACION DE ALOJAMIENTOS'!$R92,Datos!$K$6:$M$6,0),0)</f>
        <v>#N/A</v>
      </c>
      <c r="AJ92" s="64" t="e">
        <f aca="false">IF(AK92&gt;=AI92,"Cumple","No cumple")</f>
        <v>#N/A</v>
      </c>
      <c r="AK92" s="61"/>
      <c r="AL92" s="61" t="s">
        <v>65</v>
      </c>
      <c r="AM92" s="64" t="e">
        <f aca="false">VLOOKUP(AL92,Datos!$K$6:$M$9,MATCH('ENUMERACION DE ALOJAMIENTOS'!$R92,Datos!$K$6:$M$6,0),0)</f>
        <v>#N/A</v>
      </c>
      <c r="AN92" s="64" t="e">
        <f aca="false">IF(AO92&gt;=AM92,"Cumple","No cumple")</f>
        <v>#N/A</v>
      </c>
      <c r="AO92" s="61"/>
      <c r="AP92" s="61" t="s">
        <v>65</v>
      </c>
      <c r="AQ92" s="64" t="e">
        <f aca="false">VLOOKUP(AP92,Datos!$K$6:$M$9,MATCH('ENUMERACION DE ALOJAMIENTOS'!$R92,Datos!$K$6:$M$6,0),0)</f>
        <v>#N/A</v>
      </c>
      <c r="AR92" s="64" t="e">
        <f aca="false">IF(AS92&gt;=AQ92,"Cumple","No cumple")</f>
        <v>#N/A</v>
      </c>
      <c r="AS92" s="61"/>
      <c r="AT92" s="65" t="n">
        <f aca="false">IFERROR(IF(Q92="ESTUDIO",BE92,IF(OR(U92=1,U92=""),MIN(X92,V92),W92)),0)</f>
        <v>0</v>
      </c>
      <c r="AU92" s="50" t="str">
        <f aca="false">IF(R92="POR HABITACIONES",AT92-S92,"")</f>
        <v/>
      </c>
      <c r="AV92" s="66" t="n">
        <v>0</v>
      </c>
      <c r="AW92" s="64" t="e">
        <f aca="false">IF(((VLOOKUP($AW$11,Datos!$K$6:$M$9,MATCH('ENUMERACION DE ALOJAMIENTOS'!$R92,Datos!$K$6:$M$6,0),0))*AT92)&lt;10,10,((VLOOKUP($AW$11,Datos!$K$6:$M$9,MATCH('ENUMERACION DE ALOJAMIENTOS'!$R92,Datos!$K$6:$M$6,0),0))*AT92))</f>
        <v>#N/A</v>
      </c>
      <c r="AX92" s="64" t="e">
        <f aca="false">VLOOKUP($AX$11,Datos!$K$6:$P$10,MATCH('ENUMERACION DE ALOJAMIENTOS'!$R92,Datos!$K$6:$P$6,0),0)</f>
        <v>#N/A</v>
      </c>
      <c r="AY92" s="64" t="str">
        <f aca="false">IF($Q92&lt;&gt;"VIVIENDA","",IF(AV92&lt;AW92,"No cumple",""))</f>
        <v/>
      </c>
      <c r="AZ92" s="64" t="str">
        <f aca="false">IF($Q92&lt;&gt;"ESTUDIO","",IF(AV92&lt;AX92,"No cumple",""))</f>
        <v/>
      </c>
      <c r="BA92" s="49" t="n">
        <f aca="false">IF(U92&lt;=1,6,10)</f>
        <v>6</v>
      </c>
      <c r="BB92" s="49" t="n">
        <f aca="false">IF(Q92="ESTUDIO",2,IF((10-AT92)&gt;AT92,ROUNDDOWN(AT92/2,0),MIN(10-AT92,ROUNDDOWN(AT92/2,0))))</f>
        <v>0</v>
      </c>
      <c r="BC92" s="49" t="n">
        <f aca="false">IF((10-AT92-S92)&gt;AT92,ROUNDDOWN(AT92/2,0),MIN(10-AT92-S92,ROUNDDOWN(AT92/2,0)))</f>
        <v>0</v>
      </c>
      <c r="BD92" s="50" t="n">
        <f aca="false">IF(OR(Q92="ESTUDIO",AND(COUNTIF(Z92:AP92,"DOBLE")=1,COUNTIF(Z92:AP92,"Seleccione Tipo")=4)),2,IFERROR(ROUNDDOWN(MIN(BB92:BC92),0),0))</f>
        <v>0</v>
      </c>
      <c r="BE92" s="52" t="s">
        <v>67</v>
      </c>
      <c r="BF92" s="53" t="n">
        <f aca="false">IF(R92="POR HABITACIONES",SUM(BE92,AU92),IF(Q92="ESTUDIO",BD92,SUM(AT92,BE92)))</f>
        <v>0</v>
      </c>
      <c r="BG92" s="54" t="str">
        <f aca="false">IF(OR(COUNTIF(P92:BE92,"No cumple")&gt;0,BF92=0),"NO CLASIFICABLE",R92)</f>
        <v>NO CLASIFICABLE</v>
      </c>
      <c r="BH92" s="67" t="str">
        <f aca="false">IF(AND(OR(Q92&lt;&gt;"Seleccione Tipo",R92&lt;&gt;"Seleccione tipo alquiler"),BG92="Seleccione tipo alquiler"),"Es obligatorio para su clasificación rellenar TIPO y TIPO DE ALQUILER de la vivienda","")</f>
        <v/>
      </c>
    </row>
    <row r="93" customFormat="false" ht="23.3" hidden="false" customHeight="false" outlineLevel="0" collapsed="false">
      <c r="A93" s="56" t="s">
        <v>63</v>
      </c>
      <c r="B93" s="57" t="str">
        <f aca="false">VLOOKUP(A93,VIA_CODIGO,2,0)</f>
        <v>XX</v>
      </c>
      <c r="C93" s="40" t="n">
        <f aca="false">IFERROR(VLOOKUP('ENUMERACION DE ALOJAMIENTOS'!F93,Datos!$A$1:$B$47,2,0),"")</f>
        <v>0</v>
      </c>
      <c r="D93" s="58"/>
      <c r="E93" s="59" t="str">
        <f aca="false">IFERROR(VLOOKUP('ENUMERACION DE ALOJAMIENTOS'!G93,Datos!$D$2:$F$1070,3,0),"")</f>
        <v/>
      </c>
      <c r="F93" s="43" t="s">
        <v>64</v>
      </c>
      <c r="G93" s="43"/>
      <c r="H93" s="60"/>
      <c r="I93" s="61"/>
      <c r="J93" s="61"/>
      <c r="K93" s="61"/>
      <c r="L93" s="61"/>
      <c r="M93" s="62"/>
      <c r="N93" s="61"/>
      <c r="O93" s="61"/>
      <c r="P93" s="61"/>
      <c r="Q93" s="58" t="s">
        <v>65</v>
      </c>
      <c r="R93" s="63" t="s">
        <v>66</v>
      </c>
      <c r="S93" s="63"/>
      <c r="T93" s="48" t="str">
        <f aca="false">IF(R93="POR HABITACIONES",IF(S93="","NO CUMPLE",""),"")</f>
        <v/>
      </c>
      <c r="U93" s="61"/>
      <c r="V93" s="64" t="e">
        <f aca="false">VLOOKUP($V$10,Datos!$K$6:$M$11,MATCH('ENUMERACION DE ALOJAMIENTOS'!R93,Datos!$K$6:$M$6,0),0)</f>
        <v>#N/A</v>
      </c>
      <c r="W93" s="64" t="e">
        <f aca="false">IF(OR(U93=1,U93=""),V93,(SUM(COUNTIF(Z93:AP93,"INDIVIDUAL"),(COUNTIF(Z93:AP93,"DOBLE"))*2)))</f>
        <v>#N/A</v>
      </c>
      <c r="X93" s="64" t="n">
        <f aca="false">SUM(COUNTIF(Z93:AP93,"INDIVIDUAL"),(COUNTIF(Z93:AP93,"DOBLE"))*2)</f>
        <v>0</v>
      </c>
      <c r="Y93" s="64"/>
      <c r="Z93" s="61" t="s">
        <v>65</v>
      </c>
      <c r="AA93" s="64" t="e">
        <f aca="false">VLOOKUP(Z93,Datos!$K$6:$M$9,MATCH('ENUMERACION DE ALOJAMIENTOS'!$R93,Datos!$K$6:$M$6,0),0)</f>
        <v>#N/A</v>
      </c>
      <c r="AB93" s="64" t="e">
        <f aca="false">IF(AC93&gt;=AA93,"Cumple","No cumple")</f>
        <v>#N/A</v>
      </c>
      <c r="AC93" s="61"/>
      <c r="AD93" s="61" t="s">
        <v>65</v>
      </c>
      <c r="AE93" s="64" t="e">
        <f aca="false">VLOOKUP(AD93,Datos!$K$6:$M$9,MATCH('ENUMERACION DE ALOJAMIENTOS'!$R93,Datos!$K$6:$M$6,0),0)</f>
        <v>#N/A</v>
      </c>
      <c r="AF93" s="64" t="e">
        <f aca="false">IF(AG93&gt;=AE93,"Cumple","No cumple")</f>
        <v>#N/A</v>
      </c>
      <c r="AG93" s="61"/>
      <c r="AH93" s="61" t="s">
        <v>65</v>
      </c>
      <c r="AI93" s="64" t="e">
        <f aca="false">VLOOKUP(AH93,Datos!$K$6:$M$9,MATCH('ENUMERACION DE ALOJAMIENTOS'!$R93,Datos!$K$6:$M$6,0),0)</f>
        <v>#N/A</v>
      </c>
      <c r="AJ93" s="64" t="e">
        <f aca="false">IF(AK93&gt;=AI93,"Cumple","No cumple")</f>
        <v>#N/A</v>
      </c>
      <c r="AK93" s="61"/>
      <c r="AL93" s="61" t="s">
        <v>65</v>
      </c>
      <c r="AM93" s="64" t="e">
        <f aca="false">VLOOKUP(AL93,Datos!$K$6:$M$9,MATCH('ENUMERACION DE ALOJAMIENTOS'!$R93,Datos!$K$6:$M$6,0),0)</f>
        <v>#N/A</v>
      </c>
      <c r="AN93" s="64" t="e">
        <f aca="false">IF(AO93&gt;=AM93,"Cumple","No cumple")</f>
        <v>#N/A</v>
      </c>
      <c r="AO93" s="61"/>
      <c r="AP93" s="61" t="s">
        <v>65</v>
      </c>
      <c r="AQ93" s="64" t="e">
        <f aca="false">VLOOKUP(AP93,Datos!$K$6:$M$9,MATCH('ENUMERACION DE ALOJAMIENTOS'!$R93,Datos!$K$6:$M$6,0),0)</f>
        <v>#N/A</v>
      </c>
      <c r="AR93" s="64" t="e">
        <f aca="false">IF(AS93&gt;=AQ93,"Cumple","No cumple")</f>
        <v>#N/A</v>
      </c>
      <c r="AS93" s="61"/>
      <c r="AT93" s="65" t="n">
        <f aca="false">IFERROR(IF(Q93="ESTUDIO",BE93,IF(OR(U93=1,U93=""),MIN(X93,V93),W93)),0)</f>
        <v>0</v>
      </c>
      <c r="AU93" s="50" t="str">
        <f aca="false">IF(R93="POR HABITACIONES",AT93-S93,"")</f>
        <v/>
      </c>
      <c r="AV93" s="66" t="n">
        <v>0</v>
      </c>
      <c r="AW93" s="64" t="e">
        <f aca="false">IF(((VLOOKUP($AW$11,Datos!$K$6:$M$9,MATCH('ENUMERACION DE ALOJAMIENTOS'!$R93,Datos!$K$6:$M$6,0),0))*AT93)&lt;10,10,((VLOOKUP($AW$11,Datos!$K$6:$M$9,MATCH('ENUMERACION DE ALOJAMIENTOS'!$R93,Datos!$K$6:$M$6,0),0))*AT93))</f>
        <v>#N/A</v>
      </c>
      <c r="AX93" s="64" t="e">
        <f aca="false">VLOOKUP($AX$11,Datos!$K$6:$P$10,MATCH('ENUMERACION DE ALOJAMIENTOS'!$R93,Datos!$K$6:$P$6,0),0)</f>
        <v>#N/A</v>
      </c>
      <c r="AY93" s="64" t="str">
        <f aca="false">IF($Q93&lt;&gt;"VIVIENDA","",IF(AV93&lt;AW93,"No cumple",""))</f>
        <v/>
      </c>
      <c r="AZ93" s="64" t="str">
        <f aca="false">IF($Q93&lt;&gt;"ESTUDIO","",IF(AV93&lt;AX93,"No cumple",""))</f>
        <v/>
      </c>
      <c r="BA93" s="49" t="n">
        <f aca="false">IF(U93&lt;=1,6,10)</f>
        <v>6</v>
      </c>
      <c r="BB93" s="49" t="n">
        <f aca="false">IF(Q93="ESTUDIO",2,IF((10-AT93)&gt;AT93,ROUNDDOWN(AT93/2,0),MIN(10-AT93,ROUNDDOWN(AT93/2,0))))</f>
        <v>0</v>
      </c>
      <c r="BC93" s="49" t="n">
        <f aca="false">IF((10-AT93-S93)&gt;AT93,ROUNDDOWN(AT93/2,0),MIN(10-AT93-S93,ROUNDDOWN(AT93/2,0)))</f>
        <v>0</v>
      </c>
      <c r="BD93" s="50" t="n">
        <f aca="false">IF(OR(Q93="ESTUDIO",AND(COUNTIF(Z93:AP93,"DOBLE")=1,COUNTIF(Z93:AP93,"Seleccione Tipo")=4)),2,IFERROR(ROUNDDOWN(MIN(BB93:BC93),0),0))</f>
        <v>0</v>
      </c>
      <c r="BE93" s="52" t="s">
        <v>67</v>
      </c>
      <c r="BF93" s="53" t="n">
        <f aca="false">IF(R93="POR HABITACIONES",SUM(BE93,AU93),IF(Q93="ESTUDIO",BD93,SUM(AT93,BE93)))</f>
        <v>0</v>
      </c>
      <c r="BG93" s="54" t="str">
        <f aca="false">IF(OR(COUNTIF(P93:BE93,"No cumple")&gt;0,BF93=0),"NO CLASIFICABLE",R93)</f>
        <v>NO CLASIFICABLE</v>
      </c>
      <c r="BH93" s="67" t="str">
        <f aca="false">IF(AND(OR(Q93&lt;&gt;"Seleccione Tipo",R93&lt;&gt;"Seleccione tipo alquiler"),BG93="Seleccione tipo alquiler"),"Es obligatorio para su clasificación rellenar TIPO y TIPO DE ALQUILER de la vivienda","")</f>
        <v/>
      </c>
    </row>
    <row r="94" customFormat="false" ht="23.3" hidden="false" customHeight="false" outlineLevel="0" collapsed="false">
      <c r="A94" s="56" t="s">
        <v>63</v>
      </c>
      <c r="B94" s="57" t="str">
        <f aca="false">VLOOKUP(A94,VIA_CODIGO,2,0)</f>
        <v>XX</v>
      </c>
      <c r="C94" s="40" t="n">
        <f aca="false">IFERROR(VLOOKUP('ENUMERACION DE ALOJAMIENTOS'!F94,Datos!$A$1:$B$47,2,0),"")</f>
        <v>0</v>
      </c>
      <c r="D94" s="58"/>
      <c r="E94" s="59" t="str">
        <f aca="false">IFERROR(VLOOKUP('ENUMERACION DE ALOJAMIENTOS'!G94,Datos!$D$2:$F$1070,3,0),"")</f>
        <v/>
      </c>
      <c r="F94" s="43" t="s">
        <v>64</v>
      </c>
      <c r="G94" s="43"/>
      <c r="H94" s="60"/>
      <c r="I94" s="61"/>
      <c r="J94" s="61"/>
      <c r="K94" s="61"/>
      <c r="L94" s="61"/>
      <c r="M94" s="62"/>
      <c r="N94" s="61"/>
      <c r="O94" s="61"/>
      <c r="P94" s="61"/>
      <c r="Q94" s="58" t="s">
        <v>65</v>
      </c>
      <c r="R94" s="63" t="s">
        <v>66</v>
      </c>
      <c r="S94" s="63"/>
      <c r="T94" s="48" t="str">
        <f aca="false">IF(R94="POR HABITACIONES",IF(S94="","NO CUMPLE",""),"")</f>
        <v/>
      </c>
      <c r="U94" s="61"/>
      <c r="V94" s="64" t="e">
        <f aca="false">VLOOKUP($V$10,Datos!$K$6:$M$11,MATCH('ENUMERACION DE ALOJAMIENTOS'!R94,Datos!$K$6:$M$6,0),0)</f>
        <v>#N/A</v>
      </c>
      <c r="W94" s="64" t="e">
        <f aca="false">IF(OR(U94=1,U94=""),V94,(SUM(COUNTIF(Z94:AP94,"INDIVIDUAL"),(COUNTIF(Z94:AP94,"DOBLE"))*2)))</f>
        <v>#N/A</v>
      </c>
      <c r="X94" s="64" t="n">
        <f aca="false">SUM(COUNTIF(Z94:AP94,"INDIVIDUAL"),(COUNTIF(Z94:AP94,"DOBLE"))*2)</f>
        <v>0</v>
      </c>
      <c r="Y94" s="64"/>
      <c r="Z94" s="61" t="s">
        <v>65</v>
      </c>
      <c r="AA94" s="64" t="e">
        <f aca="false">VLOOKUP(Z94,Datos!$K$6:$M$9,MATCH('ENUMERACION DE ALOJAMIENTOS'!$R94,Datos!$K$6:$M$6,0),0)</f>
        <v>#N/A</v>
      </c>
      <c r="AB94" s="64" t="e">
        <f aca="false">IF(AC94&gt;=AA94,"Cumple","No cumple")</f>
        <v>#N/A</v>
      </c>
      <c r="AC94" s="61"/>
      <c r="AD94" s="61" t="s">
        <v>65</v>
      </c>
      <c r="AE94" s="64" t="e">
        <f aca="false">VLOOKUP(AD94,Datos!$K$6:$M$9,MATCH('ENUMERACION DE ALOJAMIENTOS'!$R94,Datos!$K$6:$M$6,0),0)</f>
        <v>#N/A</v>
      </c>
      <c r="AF94" s="64" t="e">
        <f aca="false">IF(AG94&gt;=AE94,"Cumple","No cumple")</f>
        <v>#N/A</v>
      </c>
      <c r="AG94" s="61"/>
      <c r="AH94" s="61" t="s">
        <v>65</v>
      </c>
      <c r="AI94" s="64" t="e">
        <f aca="false">VLOOKUP(AH94,Datos!$K$6:$M$9,MATCH('ENUMERACION DE ALOJAMIENTOS'!$R94,Datos!$K$6:$M$6,0),0)</f>
        <v>#N/A</v>
      </c>
      <c r="AJ94" s="64" t="e">
        <f aca="false">IF(AK94&gt;=AI94,"Cumple","No cumple")</f>
        <v>#N/A</v>
      </c>
      <c r="AK94" s="61"/>
      <c r="AL94" s="61" t="s">
        <v>65</v>
      </c>
      <c r="AM94" s="64" t="e">
        <f aca="false">VLOOKUP(AL94,Datos!$K$6:$M$9,MATCH('ENUMERACION DE ALOJAMIENTOS'!$R94,Datos!$K$6:$M$6,0),0)</f>
        <v>#N/A</v>
      </c>
      <c r="AN94" s="64" t="e">
        <f aca="false">IF(AO94&gt;=AM94,"Cumple","No cumple")</f>
        <v>#N/A</v>
      </c>
      <c r="AO94" s="61"/>
      <c r="AP94" s="61" t="s">
        <v>65</v>
      </c>
      <c r="AQ94" s="64" t="e">
        <f aca="false">VLOOKUP(AP94,Datos!$K$6:$M$9,MATCH('ENUMERACION DE ALOJAMIENTOS'!$R94,Datos!$K$6:$M$6,0),0)</f>
        <v>#N/A</v>
      </c>
      <c r="AR94" s="64" t="e">
        <f aca="false">IF(AS94&gt;=AQ94,"Cumple","No cumple")</f>
        <v>#N/A</v>
      </c>
      <c r="AS94" s="61"/>
      <c r="AT94" s="65" t="n">
        <f aca="false">IFERROR(IF(Q94="ESTUDIO",BE94,IF(OR(U94=1,U94=""),MIN(X94,V94),W94)),0)</f>
        <v>0</v>
      </c>
      <c r="AU94" s="50" t="str">
        <f aca="false">IF(R94="POR HABITACIONES",AT94-S94,"")</f>
        <v/>
      </c>
      <c r="AV94" s="66" t="n">
        <v>0</v>
      </c>
      <c r="AW94" s="64" t="e">
        <f aca="false">IF(((VLOOKUP($AW$11,Datos!$K$6:$M$9,MATCH('ENUMERACION DE ALOJAMIENTOS'!$R94,Datos!$K$6:$M$6,0),0))*AT94)&lt;10,10,((VLOOKUP($AW$11,Datos!$K$6:$M$9,MATCH('ENUMERACION DE ALOJAMIENTOS'!$R94,Datos!$K$6:$M$6,0),0))*AT94))</f>
        <v>#N/A</v>
      </c>
      <c r="AX94" s="64" t="e">
        <f aca="false">VLOOKUP($AX$11,Datos!$K$6:$P$10,MATCH('ENUMERACION DE ALOJAMIENTOS'!$R94,Datos!$K$6:$P$6,0),0)</f>
        <v>#N/A</v>
      </c>
      <c r="AY94" s="64" t="str">
        <f aca="false">IF($Q94&lt;&gt;"VIVIENDA","",IF(AV94&lt;AW94,"No cumple",""))</f>
        <v/>
      </c>
      <c r="AZ94" s="64" t="str">
        <f aca="false">IF($Q94&lt;&gt;"ESTUDIO","",IF(AV94&lt;AX94,"No cumple",""))</f>
        <v/>
      </c>
      <c r="BA94" s="49" t="n">
        <f aca="false">IF(U94&lt;=1,6,10)</f>
        <v>6</v>
      </c>
      <c r="BB94" s="49" t="n">
        <f aca="false">IF(Q94="ESTUDIO",2,IF((10-AT94)&gt;AT94,ROUNDDOWN(AT94/2,0),MIN(10-AT94,ROUNDDOWN(AT94/2,0))))</f>
        <v>0</v>
      </c>
      <c r="BC94" s="49" t="n">
        <f aca="false">IF((10-AT94-S94)&gt;AT94,ROUNDDOWN(AT94/2,0),MIN(10-AT94-S94,ROUNDDOWN(AT94/2,0)))</f>
        <v>0</v>
      </c>
      <c r="BD94" s="50" t="n">
        <f aca="false">IF(OR(Q94="ESTUDIO",AND(COUNTIF(Z94:AP94,"DOBLE")=1,COUNTIF(Z94:AP94,"Seleccione Tipo")=4)),2,IFERROR(ROUNDDOWN(MIN(BB94:BC94),0),0))</f>
        <v>0</v>
      </c>
      <c r="BE94" s="52" t="s">
        <v>67</v>
      </c>
      <c r="BF94" s="53" t="n">
        <f aca="false">IF(R94="POR HABITACIONES",SUM(BE94,AU94),IF(Q94="ESTUDIO",BD94,SUM(AT94,BE94)))</f>
        <v>0</v>
      </c>
      <c r="BG94" s="54" t="str">
        <f aca="false">IF(OR(COUNTIF(P94:BE94,"No cumple")&gt;0,BF94=0),"NO CLASIFICABLE",R94)</f>
        <v>NO CLASIFICABLE</v>
      </c>
      <c r="BH94" s="67" t="str">
        <f aca="false">IF(AND(OR(Q94&lt;&gt;"Seleccione Tipo",R94&lt;&gt;"Seleccione tipo alquiler"),BG94="Seleccione tipo alquiler"),"Es obligatorio para su clasificación rellenar TIPO y TIPO DE ALQUILER de la vivienda","")</f>
        <v/>
      </c>
    </row>
    <row r="95" customFormat="false" ht="23.3" hidden="false" customHeight="false" outlineLevel="0" collapsed="false">
      <c r="A95" s="56" t="s">
        <v>63</v>
      </c>
      <c r="B95" s="57" t="str">
        <f aca="false">VLOOKUP(A95,VIA_CODIGO,2,0)</f>
        <v>XX</v>
      </c>
      <c r="C95" s="40" t="n">
        <f aca="false">IFERROR(VLOOKUP('ENUMERACION DE ALOJAMIENTOS'!F95,Datos!$A$1:$B$47,2,0),"")</f>
        <v>0</v>
      </c>
      <c r="D95" s="58"/>
      <c r="E95" s="59" t="str">
        <f aca="false">IFERROR(VLOOKUP('ENUMERACION DE ALOJAMIENTOS'!G95,Datos!$D$2:$F$1070,3,0),"")</f>
        <v/>
      </c>
      <c r="F95" s="43" t="s">
        <v>64</v>
      </c>
      <c r="G95" s="43"/>
      <c r="H95" s="60"/>
      <c r="I95" s="61"/>
      <c r="J95" s="61"/>
      <c r="K95" s="61"/>
      <c r="L95" s="61"/>
      <c r="M95" s="62"/>
      <c r="N95" s="61"/>
      <c r="O95" s="61"/>
      <c r="P95" s="61"/>
      <c r="Q95" s="58" t="s">
        <v>65</v>
      </c>
      <c r="R95" s="63" t="s">
        <v>66</v>
      </c>
      <c r="S95" s="63"/>
      <c r="T95" s="48" t="str">
        <f aca="false">IF(R95="POR HABITACIONES",IF(S95="","NO CUMPLE",""),"")</f>
        <v/>
      </c>
      <c r="U95" s="61"/>
      <c r="V95" s="64" t="e">
        <f aca="false">VLOOKUP($V$10,Datos!$K$6:$M$11,MATCH('ENUMERACION DE ALOJAMIENTOS'!R95,Datos!$K$6:$M$6,0),0)</f>
        <v>#N/A</v>
      </c>
      <c r="W95" s="64" t="e">
        <f aca="false">IF(OR(U95=1,U95=""),V95,(SUM(COUNTIF(Z95:AP95,"INDIVIDUAL"),(COUNTIF(Z95:AP95,"DOBLE"))*2)))</f>
        <v>#N/A</v>
      </c>
      <c r="X95" s="64" t="n">
        <f aca="false">SUM(COUNTIF(Z95:AP95,"INDIVIDUAL"),(COUNTIF(Z95:AP95,"DOBLE"))*2)</f>
        <v>0</v>
      </c>
      <c r="Y95" s="64"/>
      <c r="Z95" s="61" t="s">
        <v>65</v>
      </c>
      <c r="AA95" s="64" t="e">
        <f aca="false">VLOOKUP(Z95,Datos!$K$6:$M$9,MATCH('ENUMERACION DE ALOJAMIENTOS'!$R95,Datos!$K$6:$M$6,0),0)</f>
        <v>#N/A</v>
      </c>
      <c r="AB95" s="64" t="e">
        <f aca="false">IF(AC95&gt;=AA95,"Cumple","No cumple")</f>
        <v>#N/A</v>
      </c>
      <c r="AC95" s="61"/>
      <c r="AD95" s="61" t="s">
        <v>65</v>
      </c>
      <c r="AE95" s="64" t="e">
        <f aca="false">VLOOKUP(AD95,Datos!$K$6:$M$9,MATCH('ENUMERACION DE ALOJAMIENTOS'!$R95,Datos!$K$6:$M$6,0),0)</f>
        <v>#N/A</v>
      </c>
      <c r="AF95" s="64" t="e">
        <f aca="false">IF(AG95&gt;=AE95,"Cumple","No cumple")</f>
        <v>#N/A</v>
      </c>
      <c r="AG95" s="61"/>
      <c r="AH95" s="61" t="s">
        <v>65</v>
      </c>
      <c r="AI95" s="64" t="e">
        <f aca="false">VLOOKUP(AH95,Datos!$K$6:$M$9,MATCH('ENUMERACION DE ALOJAMIENTOS'!$R95,Datos!$K$6:$M$6,0),0)</f>
        <v>#N/A</v>
      </c>
      <c r="AJ95" s="64" t="e">
        <f aca="false">IF(AK95&gt;=AI95,"Cumple","No cumple")</f>
        <v>#N/A</v>
      </c>
      <c r="AK95" s="61"/>
      <c r="AL95" s="61" t="s">
        <v>65</v>
      </c>
      <c r="AM95" s="64" t="e">
        <f aca="false">VLOOKUP(AL95,Datos!$K$6:$M$9,MATCH('ENUMERACION DE ALOJAMIENTOS'!$R95,Datos!$K$6:$M$6,0),0)</f>
        <v>#N/A</v>
      </c>
      <c r="AN95" s="64" t="e">
        <f aca="false">IF(AO95&gt;=AM95,"Cumple","No cumple")</f>
        <v>#N/A</v>
      </c>
      <c r="AO95" s="61"/>
      <c r="AP95" s="61" t="s">
        <v>65</v>
      </c>
      <c r="AQ95" s="64" t="e">
        <f aca="false">VLOOKUP(AP95,Datos!$K$6:$M$9,MATCH('ENUMERACION DE ALOJAMIENTOS'!$R95,Datos!$K$6:$M$6,0),0)</f>
        <v>#N/A</v>
      </c>
      <c r="AR95" s="64" t="e">
        <f aca="false">IF(AS95&gt;=AQ95,"Cumple","No cumple")</f>
        <v>#N/A</v>
      </c>
      <c r="AS95" s="61"/>
      <c r="AT95" s="65" t="n">
        <f aca="false">IFERROR(IF(Q95="ESTUDIO",BE95,IF(OR(U95=1,U95=""),MIN(X95,V95),W95)),0)</f>
        <v>0</v>
      </c>
      <c r="AU95" s="50" t="str">
        <f aca="false">IF(R95="POR HABITACIONES",AT95-S95,"")</f>
        <v/>
      </c>
      <c r="AV95" s="66" t="n">
        <v>0</v>
      </c>
      <c r="AW95" s="64" t="e">
        <f aca="false">IF(((VLOOKUP($AW$11,Datos!$K$6:$M$9,MATCH('ENUMERACION DE ALOJAMIENTOS'!$R95,Datos!$K$6:$M$6,0),0))*AT95)&lt;10,10,((VLOOKUP($AW$11,Datos!$K$6:$M$9,MATCH('ENUMERACION DE ALOJAMIENTOS'!$R95,Datos!$K$6:$M$6,0),0))*AT95))</f>
        <v>#N/A</v>
      </c>
      <c r="AX95" s="64" t="e">
        <f aca="false">VLOOKUP($AX$11,Datos!$K$6:$P$10,MATCH('ENUMERACION DE ALOJAMIENTOS'!$R95,Datos!$K$6:$P$6,0),0)</f>
        <v>#N/A</v>
      </c>
      <c r="AY95" s="64" t="str">
        <f aca="false">IF($Q95&lt;&gt;"VIVIENDA","",IF(AV95&lt;AW95,"No cumple",""))</f>
        <v/>
      </c>
      <c r="AZ95" s="64" t="str">
        <f aca="false">IF($Q95&lt;&gt;"ESTUDIO","",IF(AV95&lt;AX95,"No cumple",""))</f>
        <v/>
      </c>
      <c r="BA95" s="49" t="n">
        <f aca="false">IF(U95&lt;=1,6,10)</f>
        <v>6</v>
      </c>
      <c r="BB95" s="49" t="n">
        <f aca="false">IF(Q95="ESTUDIO",2,IF((10-AT95)&gt;AT95,ROUNDDOWN(AT95/2,0),MIN(10-AT95,ROUNDDOWN(AT95/2,0))))</f>
        <v>0</v>
      </c>
      <c r="BC95" s="49" t="n">
        <f aca="false">IF((10-AT95-S95)&gt;AT95,ROUNDDOWN(AT95/2,0),MIN(10-AT95-S95,ROUNDDOWN(AT95/2,0)))</f>
        <v>0</v>
      </c>
      <c r="BD95" s="50" t="n">
        <f aca="false">IF(OR(Q95="ESTUDIO",AND(COUNTIF(Z95:AP95,"DOBLE")=1,COUNTIF(Z95:AP95,"Seleccione Tipo")=4)),2,IFERROR(ROUNDDOWN(MIN(BB95:BC95),0),0))</f>
        <v>0</v>
      </c>
      <c r="BE95" s="52" t="s">
        <v>67</v>
      </c>
      <c r="BF95" s="53" t="n">
        <f aca="false">IF(R95="POR HABITACIONES",SUM(BE95,AU95),IF(Q95="ESTUDIO",BD95,SUM(AT95,BE95)))</f>
        <v>0</v>
      </c>
      <c r="BG95" s="54" t="str">
        <f aca="false">IF(OR(COUNTIF(P95:BE95,"No cumple")&gt;0,BF95=0),"NO CLASIFICABLE",R95)</f>
        <v>NO CLASIFICABLE</v>
      </c>
      <c r="BH95" s="67" t="str">
        <f aca="false">IF(AND(OR(Q95&lt;&gt;"Seleccione Tipo",R95&lt;&gt;"Seleccione tipo alquiler"),BG95="Seleccione tipo alquiler"),"Es obligatorio para su clasificación rellenar TIPO y TIPO DE ALQUILER de la vivienda","")</f>
        <v/>
      </c>
    </row>
    <row r="96" customFormat="false" ht="23.3" hidden="false" customHeight="false" outlineLevel="0" collapsed="false">
      <c r="A96" s="56" t="s">
        <v>63</v>
      </c>
      <c r="B96" s="57" t="str">
        <f aca="false">VLOOKUP(A96,VIA_CODIGO,2,0)</f>
        <v>XX</v>
      </c>
      <c r="C96" s="40" t="n">
        <f aca="false">IFERROR(VLOOKUP('ENUMERACION DE ALOJAMIENTOS'!F96,Datos!$A$1:$B$47,2,0),"")</f>
        <v>0</v>
      </c>
      <c r="D96" s="58"/>
      <c r="E96" s="59" t="str">
        <f aca="false">IFERROR(VLOOKUP('ENUMERACION DE ALOJAMIENTOS'!G96,Datos!$D$2:$F$1070,3,0),"")</f>
        <v/>
      </c>
      <c r="F96" s="43" t="s">
        <v>64</v>
      </c>
      <c r="G96" s="43"/>
      <c r="H96" s="60"/>
      <c r="I96" s="61"/>
      <c r="J96" s="61"/>
      <c r="K96" s="61"/>
      <c r="L96" s="61"/>
      <c r="M96" s="62"/>
      <c r="N96" s="61"/>
      <c r="O96" s="61"/>
      <c r="P96" s="61"/>
      <c r="Q96" s="58" t="s">
        <v>65</v>
      </c>
      <c r="R96" s="63" t="s">
        <v>66</v>
      </c>
      <c r="S96" s="63"/>
      <c r="T96" s="48" t="str">
        <f aca="false">IF(R96="POR HABITACIONES",IF(S96="","NO CUMPLE",""),"")</f>
        <v/>
      </c>
      <c r="U96" s="61"/>
      <c r="V96" s="64" t="e">
        <f aca="false">VLOOKUP($V$10,Datos!$K$6:$M$11,MATCH('ENUMERACION DE ALOJAMIENTOS'!R96,Datos!$K$6:$M$6,0),0)</f>
        <v>#N/A</v>
      </c>
      <c r="W96" s="64" t="e">
        <f aca="false">IF(OR(U96=1,U96=""),V96,(SUM(COUNTIF(Z96:AP96,"INDIVIDUAL"),(COUNTIF(Z96:AP96,"DOBLE"))*2)))</f>
        <v>#N/A</v>
      </c>
      <c r="X96" s="64" t="n">
        <f aca="false">SUM(COUNTIF(Z96:AP96,"INDIVIDUAL"),(COUNTIF(Z96:AP96,"DOBLE"))*2)</f>
        <v>0</v>
      </c>
      <c r="Y96" s="64"/>
      <c r="Z96" s="61" t="s">
        <v>65</v>
      </c>
      <c r="AA96" s="64" t="e">
        <f aca="false">VLOOKUP(Z96,Datos!$K$6:$M$9,MATCH('ENUMERACION DE ALOJAMIENTOS'!$R96,Datos!$K$6:$M$6,0),0)</f>
        <v>#N/A</v>
      </c>
      <c r="AB96" s="64" t="e">
        <f aca="false">IF(AC96&gt;=AA96,"Cumple","No cumple")</f>
        <v>#N/A</v>
      </c>
      <c r="AC96" s="61"/>
      <c r="AD96" s="61" t="s">
        <v>65</v>
      </c>
      <c r="AE96" s="64" t="e">
        <f aca="false">VLOOKUP(AD96,Datos!$K$6:$M$9,MATCH('ENUMERACION DE ALOJAMIENTOS'!$R96,Datos!$K$6:$M$6,0),0)</f>
        <v>#N/A</v>
      </c>
      <c r="AF96" s="64" t="e">
        <f aca="false">IF(AG96&gt;=AE96,"Cumple","No cumple")</f>
        <v>#N/A</v>
      </c>
      <c r="AG96" s="61"/>
      <c r="AH96" s="61" t="s">
        <v>65</v>
      </c>
      <c r="AI96" s="64" t="e">
        <f aca="false">VLOOKUP(AH96,Datos!$K$6:$M$9,MATCH('ENUMERACION DE ALOJAMIENTOS'!$R96,Datos!$K$6:$M$6,0),0)</f>
        <v>#N/A</v>
      </c>
      <c r="AJ96" s="64" t="e">
        <f aca="false">IF(AK96&gt;=AI96,"Cumple","No cumple")</f>
        <v>#N/A</v>
      </c>
      <c r="AK96" s="61"/>
      <c r="AL96" s="61" t="s">
        <v>65</v>
      </c>
      <c r="AM96" s="64" t="e">
        <f aca="false">VLOOKUP(AL96,Datos!$K$6:$M$9,MATCH('ENUMERACION DE ALOJAMIENTOS'!$R96,Datos!$K$6:$M$6,0),0)</f>
        <v>#N/A</v>
      </c>
      <c r="AN96" s="64" t="e">
        <f aca="false">IF(AO96&gt;=AM96,"Cumple","No cumple")</f>
        <v>#N/A</v>
      </c>
      <c r="AO96" s="61"/>
      <c r="AP96" s="61" t="s">
        <v>65</v>
      </c>
      <c r="AQ96" s="64" t="e">
        <f aca="false">VLOOKUP(AP96,Datos!$K$6:$M$9,MATCH('ENUMERACION DE ALOJAMIENTOS'!$R96,Datos!$K$6:$M$6,0),0)</f>
        <v>#N/A</v>
      </c>
      <c r="AR96" s="64" t="e">
        <f aca="false">IF(AS96&gt;=AQ96,"Cumple","No cumple")</f>
        <v>#N/A</v>
      </c>
      <c r="AS96" s="61"/>
      <c r="AT96" s="65" t="n">
        <f aca="false">IFERROR(IF(Q96="ESTUDIO",BE96,IF(OR(U96=1,U96=""),MIN(X96,V96),W96)),0)</f>
        <v>0</v>
      </c>
      <c r="AU96" s="50" t="str">
        <f aca="false">IF(R96="POR HABITACIONES",AT96-S96,"")</f>
        <v/>
      </c>
      <c r="AV96" s="66" t="n">
        <v>0</v>
      </c>
      <c r="AW96" s="64" t="e">
        <f aca="false">IF(((VLOOKUP($AW$11,Datos!$K$6:$M$9,MATCH('ENUMERACION DE ALOJAMIENTOS'!$R96,Datos!$K$6:$M$6,0),0))*AT96)&lt;10,10,((VLOOKUP($AW$11,Datos!$K$6:$M$9,MATCH('ENUMERACION DE ALOJAMIENTOS'!$R96,Datos!$K$6:$M$6,0),0))*AT96))</f>
        <v>#N/A</v>
      </c>
      <c r="AX96" s="64" t="e">
        <f aca="false">VLOOKUP($AX$11,Datos!$K$6:$P$10,MATCH('ENUMERACION DE ALOJAMIENTOS'!$R96,Datos!$K$6:$P$6,0),0)</f>
        <v>#N/A</v>
      </c>
      <c r="AY96" s="64" t="str">
        <f aca="false">IF($Q96&lt;&gt;"VIVIENDA","",IF(AV96&lt;AW96,"No cumple",""))</f>
        <v/>
      </c>
      <c r="AZ96" s="64" t="str">
        <f aca="false">IF($Q96&lt;&gt;"ESTUDIO","",IF(AV96&lt;AX96,"No cumple",""))</f>
        <v/>
      </c>
      <c r="BA96" s="49" t="n">
        <f aca="false">IF(U96&lt;=1,6,10)</f>
        <v>6</v>
      </c>
      <c r="BB96" s="49" t="n">
        <f aca="false">IF(Q96="ESTUDIO",2,IF((10-AT96)&gt;AT96,ROUNDDOWN(AT96/2,0),MIN(10-AT96,ROUNDDOWN(AT96/2,0))))</f>
        <v>0</v>
      </c>
      <c r="BC96" s="49" t="n">
        <f aca="false">IF((10-AT96-S96)&gt;AT96,ROUNDDOWN(AT96/2,0),MIN(10-AT96-S96,ROUNDDOWN(AT96/2,0)))</f>
        <v>0</v>
      </c>
      <c r="BD96" s="50" t="n">
        <f aca="false">IF(OR(Q96="ESTUDIO",AND(COUNTIF(Z96:AP96,"DOBLE")=1,COUNTIF(Z96:AP96,"Seleccione Tipo")=4)),2,IFERROR(ROUNDDOWN(MIN(BB96:BC96),0),0))</f>
        <v>0</v>
      </c>
      <c r="BE96" s="52" t="s">
        <v>67</v>
      </c>
      <c r="BF96" s="53" t="n">
        <f aca="false">IF(R96="POR HABITACIONES",SUM(BE96,AU96),IF(Q96="ESTUDIO",BD96,SUM(AT96,BE96)))</f>
        <v>0</v>
      </c>
      <c r="BG96" s="54" t="str">
        <f aca="false">IF(OR(COUNTIF(P96:BE96,"No cumple")&gt;0,BF96=0),"NO CLASIFICABLE",R96)</f>
        <v>NO CLASIFICABLE</v>
      </c>
      <c r="BH96" s="67" t="str">
        <f aca="false">IF(AND(OR(Q96&lt;&gt;"Seleccione Tipo",R96&lt;&gt;"Seleccione tipo alquiler"),BG96="Seleccione tipo alquiler"),"Es obligatorio para su clasificación rellenar TIPO y TIPO DE ALQUILER de la vivienda","")</f>
        <v/>
      </c>
    </row>
    <row r="97" customFormat="false" ht="23.3" hidden="false" customHeight="false" outlineLevel="0" collapsed="false">
      <c r="A97" s="56" t="s">
        <v>63</v>
      </c>
      <c r="B97" s="57" t="str">
        <f aca="false">VLOOKUP(A97,VIA_CODIGO,2,0)</f>
        <v>XX</v>
      </c>
      <c r="C97" s="40" t="n">
        <f aca="false">IFERROR(VLOOKUP('ENUMERACION DE ALOJAMIENTOS'!F97,Datos!$A$1:$B$47,2,0),"")</f>
        <v>0</v>
      </c>
      <c r="D97" s="58"/>
      <c r="E97" s="59" t="str">
        <f aca="false">IFERROR(VLOOKUP('ENUMERACION DE ALOJAMIENTOS'!G97,Datos!$D$2:$F$1070,3,0),"")</f>
        <v/>
      </c>
      <c r="F97" s="43" t="s">
        <v>64</v>
      </c>
      <c r="G97" s="43"/>
      <c r="H97" s="60"/>
      <c r="I97" s="61"/>
      <c r="J97" s="61"/>
      <c r="K97" s="61"/>
      <c r="L97" s="61"/>
      <c r="M97" s="62"/>
      <c r="N97" s="61"/>
      <c r="O97" s="61"/>
      <c r="P97" s="61"/>
      <c r="Q97" s="58" t="s">
        <v>65</v>
      </c>
      <c r="R97" s="63" t="s">
        <v>66</v>
      </c>
      <c r="S97" s="63"/>
      <c r="T97" s="48" t="str">
        <f aca="false">IF(R97="POR HABITACIONES",IF(S97="","NO CUMPLE",""),"")</f>
        <v/>
      </c>
      <c r="U97" s="61"/>
      <c r="V97" s="64" t="e">
        <f aca="false">VLOOKUP($V$10,Datos!$K$6:$M$11,MATCH('ENUMERACION DE ALOJAMIENTOS'!R97,Datos!$K$6:$M$6,0),0)</f>
        <v>#N/A</v>
      </c>
      <c r="W97" s="64" t="e">
        <f aca="false">IF(OR(U97=1,U97=""),V97,(SUM(COUNTIF(Z97:AP97,"INDIVIDUAL"),(COUNTIF(Z97:AP97,"DOBLE"))*2)))</f>
        <v>#N/A</v>
      </c>
      <c r="X97" s="64" t="n">
        <f aca="false">SUM(COUNTIF(Z97:AP97,"INDIVIDUAL"),(COUNTIF(Z97:AP97,"DOBLE"))*2)</f>
        <v>0</v>
      </c>
      <c r="Y97" s="64"/>
      <c r="Z97" s="61" t="s">
        <v>65</v>
      </c>
      <c r="AA97" s="64" t="e">
        <f aca="false">VLOOKUP(Z97,Datos!$K$6:$M$9,MATCH('ENUMERACION DE ALOJAMIENTOS'!$R97,Datos!$K$6:$M$6,0),0)</f>
        <v>#N/A</v>
      </c>
      <c r="AB97" s="64" t="e">
        <f aca="false">IF(AC97&gt;=AA97,"Cumple","No cumple")</f>
        <v>#N/A</v>
      </c>
      <c r="AC97" s="61"/>
      <c r="AD97" s="61" t="s">
        <v>65</v>
      </c>
      <c r="AE97" s="64" t="e">
        <f aca="false">VLOOKUP(AD97,Datos!$K$6:$M$9,MATCH('ENUMERACION DE ALOJAMIENTOS'!$R97,Datos!$K$6:$M$6,0),0)</f>
        <v>#N/A</v>
      </c>
      <c r="AF97" s="64" t="e">
        <f aca="false">IF(AG97&gt;=AE97,"Cumple","No cumple")</f>
        <v>#N/A</v>
      </c>
      <c r="AG97" s="61"/>
      <c r="AH97" s="61" t="s">
        <v>65</v>
      </c>
      <c r="AI97" s="64" t="e">
        <f aca="false">VLOOKUP(AH97,Datos!$K$6:$M$9,MATCH('ENUMERACION DE ALOJAMIENTOS'!$R97,Datos!$K$6:$M$6,0),0)</f>
        <v>#N/A</v>
      </c>
      <c r="AJ97" s="64" t="e">
        <f aca="false">IF(AK97&gt;=AI97,"Cumple","No cumple")</f>
        <v>#N/A</v>
      </c>
      <c r="AK97" s="61"/>
      <c r="AL97" s="61" t="s">
        <v>65</v>
      </c>
      <c r="AM97" s="64" t="e">
        <f aca="false">VLOOKUP(AL97,Datos!$K$6:$M$9,MATCH('ENUMERACION DE ALOJAMIENTOS'!$R97,Datos!$K$6:$M$6,0),0)</f>
        <v>#N/A</v>
      </c>
      <c r="AN97" s="64" t="e">
        <f aca="false">IF(AO97&gt;=AM97,"Cumple","No cumple")</f>
        <v>#N/A</v>
      </c>
      <c r="AO97" s="61"/>
      <c r="AP97" s="61" t="s">
        <v>65</v>
      </c>
      <c r="AQ97" s="64" t="e">
        <f aca="false">VLOOKUP(AP97,Datos!$K$6:$M$9,MATCH('ENUMERACION DE ALOJAMIENTOS'!$R97,Datos!$K$6:$M$6,0),0)</f>
        <v>#N/A</v>
      </c>
      <c r="AR97" s="64" t="e">
        <f aca="false">IF(AS97&gt;=AQ97,"Cumple","No cumple")</f>
        <v>#N/A</v>
      </c>
      <c r="AS97" s="61"/>
      <c r="AT97" s="65" t="n">
        <f aca="false">IFERROR(IF(Q97="ESTUDIO",BE97,IF(OR(U97=1,U97=""),MIN(X97,V97),W97)),0)</f>
        <v>0</v>
      </c>
      <c r="AU97" s="50" t="str">
        <f aca="false">IF(R97="POR HABITACIONES",AT97-S97,"")</f>
        <v/>
      </c>
      <c r="AV97" s="66" t="n">
        <v>0</v>
      </c>
      <c r="AW97" s="64" t="e">
        <f aca="false">IF(((VLOOKUP($AW$11,Datos!$K$6:$M$9,MATCH('ENUMERACION DE ALOJAMIENTOS'!$R97,Datos!$K$6:$M$6,0),0))*AT97)&lt;10,10,((VLOOKUP($AW$11,Datos!$K$6:$M$9,MATCH('ENUMERACION DE ALOJAMIENTOS'!$R97,Datos!$K$6:$M$6,0),0))*AT97))</f>
        <v>#N/A</v>
      </c>
      <c r="AX97" s="64" t="e">
        <f aca="false">VLOOKUP($AX$11,Datos!$K$6:$P$10,MATCH('ENUMERACION DE ALOJAMIENTOS'!$R97,Datos!$K$6:$P$6,0),0)</f>
        <v>#N/A</v>
      </c>
      <c r="AY97" s="64" t="str">
        <f aca="false">IF($Q97&lt;&gt;"VIVIENDA","",IF(AV97&lt;AW97,"No cumple",""))</f>
        <v/>
      </c>
      <c r="AZ97" s="64" t="str">
        <f aca="false">IF($Q97&lt;&gt;"ESTUDIO","",IF(AV97&lt;AX97,"No cumple",""))</f>
        <v/>
      </c>
      <c r="BA97" s="49" t="n">
        <f aca="false">IF(U97&lt;=1,6,10)</f>
        <v>6</v>
      </c>
      <c r="BB97" s="49" t="n">
        <f aca="false">IF(Q97="ESTUDIO",2,IF((10-AT97)&gt;AT97,ROUNDDOWN(AT97/2,0),MIN(10-AT97,ROUNDDOWN(AT97/2,0))))</f>
        <v>0</v>
      </c>
      <c r="BC97" s="49" t="n">
        <f aca="false">IF((10-AT97-S97)&gt;AT97,ROUNDDOWN(AT97/2,0),MIN(10-AT97-S97,ROUNDDOWN(AT97/2,0)))</f>
        <v>0</v>
      </c>
      <c r="BD97" s="50" t="n">
        <f aca="false">IF(OR(Q97="ESTUDIO",AND(COUNTIF(Z97:AP97,"DOBLE")=1,COUNTIF(Z97:AP97,"Seleccione Tipo")=4)),2,IFERROR(ROUNDDOWN(MIN(BB97:BC97),0),0))</f>
        <v>0</v>
      </c>
      <c r="BE97" s="52" t="s">
        <v>67</v>
      </c>
      <c r="BF97" s="53" t="n">
        <f aca="false">IF(R97="POR HABITACIONES",SUM(BE97,AU97),IF(Q97="ESTUDIO",BD97,SUM(AT97,BE97)))</f>
        <v>0</v>
      </c>
      <c r="BG97" s="54" t="str">
        <f aca="false">IF(OR(COUNTIF(P97:BE97,"No cumple")&gt;0,BF97=0),"NO CLASIFICABLE",R97)</f>
        <v>NO CLASIFICABLE</v>
      </c>
      <c r="BH97" s="67" t="str">
        <f aca="false">IF(AND(OR(Q97&lt;&gt;"Seleccione Tipo",R97&lt;&gt;"Seleccione tipo alquiler"),BG97="Seleccione tipo alquiler"),"Es obligatorio para su clasificación rellenar TIPO y TIPO DE ALQUILER de la vivienda","")</f>
        <v/>
      </c>
    </row>
    <row r="98" customFormat="false" ht="23.3" hidden="false" customHeight="false" outlineLevel="0" collapsed="false">
      <c r="A98" s="56" t="s">
        <v>63</v>
      </c>
      <c r="B98" s="57" t="str">
        <f aca="false">VLOOKUP(A98,VIA_CODIGO,2,0)</f>
        <v>XX</v>
      </c>
      <c r="C98" s="40" t="n">
        <f aca="false">IFERROR(VLOOKUP('ENUMERACION DE ALOJAMIENTOS'!F98,Datos!$A$1:$B$47,2,0),"")</f>
        <v>0</v>
      </c>
      <c r="D98" s="58"/>
      <c r="E98" s="59" t="str">
        <f aca="false">IFERROR(VLOOKUP('ENUMERACION DE ALOJAMIENTOS'!G98,Datos!$D$2:$F$1070,3,0),"")</f>
        <v/>
      </c>
      <c r="F98" s="43" t="s">
        <v>64</v>
      </c>
      <c r="G98" s="43"/>
      <c r="H98" s="60"/>
      <c r="I98" s="61"/>
      <c r="J98" s="61"/>
      <c r="K98" s="61"/>
      <c r="L98" s="61"/>
      <c r="M98" s="62"/>
      <c r="N98" s="61"/>
      <c r="O98" s="61"/>
      <c r="P98" s="61"/>
      <c r="Q98" s="58" t="s">
        <v>65</v>
      </c>
      <c r="R98" s="63" t="s">
        <v>66</v>
      </c>
      <c r="S98" s="63"/>
      <c r="T98" s="48" t="str">
        <f aca="false">IF(R98="POR HABITACIONES",IF(S98="","NO CUMPLE",""),"")</f>
        <v/>
      </c>
      <c r="U98" s="61"/>
      <c r="V98" s="64" t="e">
        <f aca="false">VLOOKUP($V$10,Datos!$K$6:$M$11,MATCH('ENUMERACION DE ALOJAMIENTOS'!R98,Datos!$K$6:$M$6,0),0)</f>
        <v>#N/A</v>
      </c>
      <c r="W98" s="64" t="e">
        <f aca="false">IF(OR(U98=1,U98=""),V98,(SUM(COUNTIF(Z98:AP98,"INDIVIDUAL"),(COUNTIF(Z98:AP98,"DOBLE"))*2)))</f>
        <v>#N/A</v>
      </c>
      <c r="X98" s="64" t="n">
        <f aca="false">SUM(COUNTIF(Z98:AP98,"INDIVIDUAL"),(COUNTIF(Z98:AP98,"DOBLE"))*2)</f>
        <v>0</v>
      </c>
      <c r="Y98" s="64"/>
      <c r="Z98" s="61" t="s">
        <v>65</v>
      </c>
      <c r="AA98" s="64" t="e">
        <f aca="false">VLOOKUP(Z98,Datos!$K$6:$M$9,MATCH('ENUMERACION DE ALOJAMIENTOS'!$R98,Datos!$K$6:$M$6,0),0)</f>
        <v>#N/A</v>
      </c>
      <c r="AB98" s="64" t="e">
        <f aca="false">IF(AC98&gt;=AA98,"Cumple","No cumple")</f>
        <v>#N/A</v>
      </c>
      <c r="AC98" s="61"/>
      <c r="AD98" s="61" t="s">
        <v>65</v>
      </c>
      <c r="AE98" s="64" t="e">
        <f aca="false">VLOOKUP(AD98,Datos!$K$6:$M$9,MATCH('ENUMERACION DE ALOJAMIENTOS'!$R98,Datos!$K$6:$M$6,0),0)</f>
        <v>#N/A</v>
      </c>
      <c r="AF98" s="64" t="e">
        <f aca="false">IF(AG98&gt;=AE98,"Cumple","No cumple")</f>
        <v>#N/A</v>
      </c>
      <c r="AG98" s="61"/>
      <c r="AH98" s="61" t="s">
        <v>65</v>
      </c>
      <c r="AI98" s="64" t="e">
        <f aca="false">VLOOKUP(AH98,Datos!$K$6:$M$9,MATCH('ENUMERACION DE ALOJAMIENTOS'!$R98,Datos!$K$6:$M$6,0),0)</f>
        <v>#N/A</v>
      </c>
      <c r="AJ98" s="64" t="e">
        <f aca="false">IF(AK98&gt;=AI98,"Cumple","No cumple")</f>
        <v>#N/A</v>
      </c>
      <c r="AK98" s="61"/>
      <c r="AL98" s="61" t="s">
        <v>65</v>
      </c>
      <c r="AM98" s="64" t="e">
        <f aca="false">VLOOKUP(AL98,Datos!$K$6:$M$9,MATCH('ENUMERACION DE ALOJAMIENTOS'!$R98,Datos!$K$6:$M$6,0),0)</f>
        <v>#N/A</v>
      </c>
      <c r="AN98" s="64" t="e">
        <f aca="false">IF(AO98&gt;=AM98,"Cumple","No cumple")</f>
        <v>#N/A</v>
      </c>
      <c r="AO98" s="61"/>
      <c r="AP98" s="61" t="s">
        <v>65</v>
      </c>
      <c r="AQ98" s="64" t="e">
        <f aca="false">VLOOKUP(AP98,Datos!$K$6:$M$9,MATCH('ENUMERACION DE ALOJAMIENTOS'!$R98,Datos!$K$6:$M$6,0),0)</f>
        <v>#N/A</v>
      </c>
      <c r="AR98" s="64" t="e">
        <f aca="false">IF(AS98&gt;=AQ98,"Cumple","No cumple")</f>
        <v>#N/A</v>
      </c>
      <c r="AS98" s="61"/>
      <c r="AT98" s="65" t="n">
        <f aca="false">IFERROR(IF(Q98="ESTUDIO",BE98,IF(OR(U98=1,U98=""),MIN(X98,V98),W98)),0)</f>
        <v>0</v>
      </c>
      <c r="AU98" s="50" t="str">
        <f aca="false">IF(R98="POR HABITACIONES",AT98-S98,"")</f>
        <v/>
      </c>
      <c r="AV98" s="66" t="n">
        <v>0</v>
      </c>
      <c r="AW98" s="64" t="e">
        <f aca="false">IF(((VLOOKUP($AW$11,Datos!$K$6:$M$9,MATCH('ENUMERACION DE ALOJAMIENTOS'!$R98,Datos!$K$6:$M$6,0),0))*AT98)&lt;10,10,((VLOOKUP($AW$11,Datos!$K$6:$M$9,MATCH('ENUMERACION DE ALOJAMIENTOS'!$R98,Datos!$K$6:$M$6,0),0))*AT98))</f>
        <v>#N/A</v>
      </c>
      <c r="AX98" s="64" t="e">
        <f aca="false">VLOOKUP($AX$11,Datos!$K$6:$P$10,MATCH('ENUMERACION DE ALOJAMIENTOS'!$R98,Datos!$K$6:$P$6,0),0)</f>
        <v>#N/A</v>
      </c>
      <c r="AY98" s="64" t="str">
        <f aca="false">IF($Q98&lt;&gt;"VIVIENDA","",IF(AV98&lt;AW98,"No cumple",""))</f>
        <v/>
      </c>
      <c r="AZ98" s="64" t="str">
        <f aca="false">IF($Q98&lt;&gt;"ESTUDIO","",IF(AV98&lt;AX98,"No cumple",""))</f>
        <v/>
      </c>
      <c r="BA98" s="49" t="n">
        <f aca="false">IF(U98&lt;=1,6,10)</f>
        <v>6</v>
      </c>
      <c r="BB98" s="49" t="n">
        <f aca="false">IF(Q98="ESTUDIO",2,IF((10-AT98)&gt;AT98,ROUNDDOWN(AT98/2,0),MIN(10-AT98,ROUNDDOWN(AT98/2,0))))</f>
        <v>0</v>
      </c>
      <c r="BC98" s="49" t="n">
        <f aca="false">IF((10-AT98-S98)&gt;AT98,ROUNDDOWN(AT98/2,0),MIN(10-AT98-S98,ROUNDDOWN(AT98/2,0)))</f>
        <v>0</v>
      </c>
      <c r="BD98" s="50" t="n">
        <f aca="false">IF(OR(Q98="ESTUDIO",AND(COUNTIF(Z98:AP98,"DOBLE")=1,COUNTIF(Z98:AP98,"Seleccione Tipo")=4)),2,IFERROR(ROUNDDOWN(MIN(BB98:BC98),0),0))</f>
        <v>0</v>
      </c>
      <c r="BE98" s="52" t="s">
        <v>67</v>
      </c>
      <c r="BF98" s="53" t="n">
        <f aca="false">IF(R98="POR HABITACIONES",SUM(BE98,AU98),IF(Q98="ESTUDIO",BD98,SUM(AT98,BE98)))</f>
        <v>0</v>
      </c>
      <c r="BG98" s="54" t="str">
        <f aca="false">IF(OR(COUNTIF(P98:BE98,"No cumple")&gt;0,BF98=0),"NO CLASIFICABLE",R98)</f>
        <v>NO CLASIFICABLE</v>
      </c>
      <c r="BH98" s="67" t="str">
        <f aca="false">IF(AND(OR(Q98&lt;&gt;"Seleccione Tipo",R98&lt;&gt;"Seleccione tipo alquiler"),BG98="Seleccione tipo alquiler"),"Es obligatorio para su clasificación rellenar TIPO y TIPO DE ALQUILER de la vivienda","")</f>
        <v/>
      </c>
    </row>
    <row r="99" customFormat="false" ht="23.3" hidden="false" customHeight="false" outlineLevel="0" collapsed="false">
      <c r="A99" s="56" t="s">
        <v>63</v>
      </c>
      <c r="B99" s="57" t="str">
        <f aca="false">VLOOKUP(A99,VIA_CODIGO,2,0)</f>
        <v>XX</v>
      </c>
      <c r="C99" s="40" t="n">
        <f aca="false">IFERROR(VLOOKUP('ENUMERACION DE ALOJAMIENTOS'!F99,Datos!$A$1:$B$47,2,0),"")</f>
        <v>0</v>
      </c>
      <c r="D99" s="58"/>
      <c r="E99" s="59" t="str">
        <f aca="false">IFERROR(VLOOKUP('ENUMERACION DE ALOJAMIENTOS'!G99,Datos!$D$2:$F$1070,3,0),"")</f>
        <v/>
      </c>
      <c r="F99" s="43" t="s">
        <v>64</v>
      </c>
      <c r="G99" s="43"/>
      <c r="H99" s="60"/>
      <c r="I99" s="61"/>
      <c r="J99" s="61"/>
      <c r="K99" s="61"/>
      <c r="L99" s="61"/>
      <c r="M99" s="62"/>
      <c r="N99" s="61"/>
      <c r="O99" s="61"/>
      <c r="P99" s="61"/>
      <c r="Q99" s="58" t="s">
        <v>65</v>
      </c>
      <c r="R99" s="63" t="s">
        <v>66</v>
      </c>
      <c r="S99" s="63"/>
      <c r="T99" s="48" t="str">
        <f aca="false">IF(R99="POR HABITACIONES",IF(S99="","NO CUMPLE",""),"")</f>
        <v/>
      </c>
      <c r="U99" s="61"/>
      <c r="V99" s="64" t="e">
        <f aca="false">VLOOKUP($V$10,Datos!$K$6:$M$11,MATCH('ENUMERACION DE ALOJAMIENTOS'!R99,Datos!$K$6:$M$6,0),0)</f>
        <v>#N/A</v>
      </c>
      <c r="W99" s="64" t="e">
        <f aca="false">IF(OR(U99=1,U99=""),V99,(SUM(COUNTIF(Z99:AP99,"INDIVIDUAL"),(COUNTIF(Z99:AP99,"DOBLE"))*2)))</f>
        <v>#N/A</v>
      </c>
      <c r="X99" s="64" t="n">
        <f aca="false">SUM(COUNTIF(Z99:AP99,"INDIVIDUAL"),(COUNTIF(Z99:AP99,"DOBLE"))*2)</f>
        <v>0</v>
      </c>
      <c r="Y99" s="64"/>
      <c r="Z99" s="61" t="s">
        <v>65</v>
      </c>
      <c r="AA99" s="64" t="e">
        <f aca="false">VLOOKUP(Z99,Datos!$K$6:$M$9,MATCH('ENUMERACION DE ALOJAMIENTOS'!$R99,Datos!$K$6:$M$6,0),0)</f>
        <v>#N/A</v>
      </c>
      <c r="AB99" s="64" t="e">
        <f aca="false">IF(AC99&gt;=AA99,"Cumple","No cumple")</f>
        <v>#N/A</v>
      </c>
      <c r="AC99" s="61"/>
      <c r="AD99" s="61" t="s">
        <v>65</v>
      </c>
      <c r="AE99" s="64" t="e">
        <f aca="false">VLOOKUP(AD99,Datos!$K$6:$M$9,MATCH('ENUMERACION DE ALOJAMIENTOS'!$R99,Datos!$K$6:$M$6,0),0)</f>
        <v>#N/A</v>
      </c>
      <c r="AF99" s="64" t="e">
        <f aca="false">IF(AG99&gt;=AE99,"Cumple","No cumple")</f>
        <v>#N/A</v>
      </c>
      <c r="AG99" s="61"/>
      <c r="AH99" s="61" t="s">
        <v>65</v>
      </c>
      <c r="AI99" s="64" t="e">
        <f aca="false">VLOOKUP(AH99,Datos!$K$6:$M$9,MATCH('ENUMERACION DE ALOJAMIENTOS'!$R99,Datos!$K$6:$M$6,0),0)</f>
        <v>#N/A</v>
      </c>
      <c r="AJ99" s="64" t="e">
        <f aca="false">IF(AK99&gt;=AI99,"Cumple","No cumple")</f>
        <v>#N/A</v>
      </c>
      <c r="AK99" s="61"/>
      <c r="AL99" s="61" t="s">
        <v>65</v>
      </c>
      <c r="AM99" s="64" t="e">
        <f aca="false">VLOOKUP(AL99,Datos!$K$6:$M$9,MATCH('ENUMERACION DE ALOJAMIENTOS'!$R99,Datos!$K$6:$M$6,0),0)</f>
        <v>#N/A</v>
      </c>
      <c r="AN99" s="64" t="e">
        <f aca="false">IF(AO99&gt;=AM99,"Cumple","No cumple")</f>
        <v>#N/A</v>
      </c>
      <c r="AO99" s="61"/>
      <c r="AP99" s="61" t="s">
        <v>65</v>
      </c>
      <c r="AQ99" s="64" t="e">
        <f aca="false">VLOOKUP(AP99,Datos!$K$6:$M$9,MATCH('ENUMERACION DE ALOJAMIENTOS'!$R99,Datos!$K$6:$M$6,0),0)</f>
        <v>#N/A</v>
      </c>
      <c r="AR99" s="64" t="e">
        <f aca="false">IF(AS99&gt;=AQ99,"Cumple","No cumple")</f>
        <v>#N/A</v>
      </c>
      <c r="AS99" s="61"/>
      <c r="AT99" s="65" t="n">
        <f aca="false">IFERROR(IF(Q99="ESTUDIO",BE99,IF(OR(U99=1,U99=""),MIN(X99,V99),W99)),0)</f>
        <v>0</v>
      </c>
      <c r="AU99" s="50" t="str">
        <f aca="false">IF(R99="POR HABITACIONES",AT99-S99,"")</f>
        <v/>
      </c>
      <c r="AV99" s="66" t="n">
        <v>0</v>
      </c>
      <c r="AW99" s="64" t="e">
        <f aca="false">IF(((VLOOKUP($AW$11,Datos!$K$6:$M$9,MATCH('ENUMERACION DE ALOJAMIENTOS'!$R99,Datos!$K$6:$M$6,0),0))*AT99)&lt;10,10,((VLOOKUP($AW$11,Datos!$K$6:$M$9,MATCH('ENUMERACION DE ALOJAMIENTOS'!$R99,Datos!$K$6:$M$6,0),0))*AT99))</f>
        <v>#N/A</v>
      </c>
      <c r="AX99" s="64" t="e">
        <f aca="false">VLOOKUP($AX$11,Datos!$K$6:$P$10,MATCH('ENUMERACION DE ALOJAMIENTOS'!$R99,Datos!$K$6:$P$6,0),0)</f>
        <v>#N/A</v>
      </c>
      <c r="AY99" s="64" t="str">
        <f aca="false">IF($Q99&lt;&gt;"VIVIENDA","",IF(AV99&lt;AW99,"No cumple",""))</f>
        <v/>
      </c>
      <c r="AZ99" s="64" t="str">
        <f aca="false">IF($Q99&lt;&gt;"ESTUDIO","",IF(AV99&lt;AX99,"No cumple",""))</f>
        <v/>
      </c>
      <c r="BA99" s="49" t="n">
        <f aca="false">IF(U99&lt;=1,6,10)</f>
        <v>6</v>
      </c>
      <c r="BB99" s="49" t="n">
        <f aca="false">IF(Q99="ESTUDIO",2,IF((10-AT99)&gt;AT99,ROUNDDOWN(AT99/2,0),MIN(10-AT99,ROUNDDOWN(AT99/2,0))))</f>
        <v>0</v>
      </c>
      <c r="BC99" s="49" t="n">
        <f aca="false">IF((10-AT99-S99)&gt;AT99,ROUNDDOWN(AT99/2,0),MIN(10-AT99-S99,ROUNDDOWN(AT99/2,0)))</f>
        <v>0</v>
      </c>
      <c r="BD99" s="50" t="n">
        <f aca="false">IF(OR(Q99="ESTUDIO",AND(COUNTIF(Z99:AP99,"DOBLE")=1,COUNTIF(Z99:AP99,"Seleccione Tipo")=4)),2,IFERROR(ROUNDDOWN(MIN(BB99:BC99),0),0))</f>
        <v>0</v>
      </c>
      <c r="BE99" s="52" t="s">
        <v>67</v>
      </c>
      <c r="BF99" s="53" t="n">
        <f aca="false">IF(R99="POR HABITACIONES",SUM(BE99,AU99),IF(Q99="ESTUDIO",BD99,SUM(AT99,BE99)))</f>
        <v>0</v>
      </c>
      <c r="BG99" s="54" t="str">
        <f aca="false">IF(OR(COUNTIF(P99:BE99,"No cumple")&gt;0,BF99=0),"NO CLASIFICABLE",R99)</f>
        <v>NO CLASIFICABLE</v>
      </c>
      <c r="BH99" s="67" t="str">
        <f aca="false">IF(AND(OR(Q99&lt;&gt;"Seleccione Tipo",R99&lt;&gt;"Seleccione tipo alquiler"),BG99="Seleccione tipo alquiler"),"Es obligatorio para su clasificación rellenar TIPO y TIPO DE ALQUILER de la vivienda","")</f>
        <v/>
      </c>
    </row>
    <row r="100" customFormat="false" ht="23.3" hidden="false" customHeight="false" outlineLevel="0" collapsed="false">
      <c r="A100" s="56" t="s">
        <v>63</v>
      </c>
      <c r="B100" s="57" t="str">
        <f aca="false">VLOOKUP(A100,VIA_CODIGO,2,0)</f>
        <v>XX</v>
      </c>
      <c r="C100" s="40" t="n">
        <f aca="false">IFERROR(VLOOKUP('ENUMERACION DE ALOJAMIENTOS'!F100,Datos!$A$1:$B$47,2,0),"")</f>
        <v>0</v>
      </c>
      <c r="D100" s="58"/>
      <c r="E100" s="59" t="str">
        <f aca="false">IFERROR(VLOOKUP('ENUMERACION DE ALOJAMIENTOS'!G100,Datos!$D$2:$F$1070,3,0),"")</f>
        <v/>
      </c>
      <c r="F100" s="43" t="s">
        <v>64</v>
      </c>
      <c r="G100" s="43"/>
      <c r="H100" s="60"/>
      <c r="I100" s="61"/>
      <c r="J100" s="61"/>
      <c r="K100" s="61"/>
      <c r="L100" s="61"/>
      <c r="M100" s="62"/>
      <c r="N100" s="61"/>
      <c r="O100" s="61"/>
      <c r="P100" s="61"/>
      <c r="Q100" s="58" t="s">
        <v>65</v>
      </c>
      <c r="R100" s="63" t="s">
        <v>66</v>
      </c>
      <c r="S100" s="63"/>
      <c r="T100" s="48" t="str">
        <f aca="false">IF(R100="POR HABITACIONES",IF(S100="","NO CUMPLE",""),"")</f>
        <v/>
      </c>
      <c r="U100" s="61"/>
      <c r="V100" s="64" t="e">
        <f aca="false">VLOOKUP($V$10,Datos!$K$6:$M$11,MATCH('ENUMERACION DE ALOJAMIENTOS'!R100,Datos!$K$6:$M$6,0),0)</f>
        <v>#N/A</v>
      </c>
      <c r="W100" s="64" t="e">
        <f aca="false">IF(OR(U100=1,U100=""),V100,(SUM(COUNTIF(Z100:AP100,"INDIVIDUAL"),(COUNTIF(Z100:AP100,"DOBLE"))*2)))</f>
        <v>#N/A</v>
      </c>
      <c r="X100" s="64" t="n">
        <f aca="false">SUM(COUNTIF(Z100:AP100,"INDIVIDUAL"),(COUNTIF(Z100:AP100,"DOBLE"))*2)</f>
        <v>0</v>
      </c>
      <c r="Y100" s="64"/>
      <c r="Z100" s="61" t="s">
        <v>65</v>
      </c>
      <c r="AA100" s="64" t="e">
        <f aca="false">VLOOKUP(Z100,Datos!$K$6:$M$9,MATCH('ENUMERACION DE ALOJAMIENTOS'!$R100,Datos!$K$6:$M$6,0),0)</f>
        <v>#N/A</v>
      </c>
      <c r="AB100" s="64" t="e">
        <f aca="false">IF(AC100&gt;=AA100,"Cumple","No cumple")</f>
        <v>#N/A</v>
      </c>
      <c r="AC100" s="61"/>
      <c r="AD100" s="61" t="s">
        <v>65</v>
      </c>
      <c r="AE100" s="64" t="e">
        <f aca="false">VLOOKUP(AD100,Datos!$K$6:$M$9,MATCH('ENUMERACION DE ALOJAMIENTOS'!$R100,Datos!$K$6:$M$6,0),0)</f>
        <v>#N/A</v>
      </c>
      <c r="AF100" s="64" t="e">
        <f aca="false">IF(AG100&gt;=AE100,"Cumple","No cumple")</f>
        <v>#N/A</v>
      </c>
      <c r="AG100" s="61"/>
      <c r="AH100" s="61" t="s">
        <v>65</v>
      </c>
      <c r="AI100" s="64" t="e">
        <f aca="false">VLOOKUP(AH100,Datos!$K$6:$M$9,MATCH('ENUMERACION DE ALOJAMIENTOS'!$R100,Datos!$K$6:$M$6,0),0)</f>
        <v>#N/A</v>
      </c>
      <c r="AJ100" s="64" t="e">
        <f aca="false">IF(AK100&gt;=AI100,"Cumple","No cumple")</f>
        <v>#N/A</v>
      </c>
      <c r="AK100" s="61"/>
      <c r="AL100" s="61" t="s">
        <v>65</v>
      </c>
      <c r="AM100" s="64" t="e">
        <f aca="false">VLOOKUP(AL100,Datos!$K$6:$M$9,MATCH('ENUMERACION DE ALOJAMIENTOS'!$R100,Datos!$K$6:$M$6,0),0)</f>
        <v>#N/A</v>
      </c>
      <c r="AN100" s="64" t="e">
        <f aca="false">IF(AO100&gt;=AM100,"Cumple","No cumple")</f>
        <v>#N/A</v>
      </c>
      <c r="AO100" s="61"/>
      <c r="AP100" s="61" t="s">
        <v>65</v>
      </c>
      <c r="AQ100" s="64" t="e">
        <f aca="false">VLOOKUP(AP100,Datos!$K$6:$M$9,MATCH('ENUMERACION DE ALOJAMIENTOS'!$R100,Datos!$K$6:$M$6,0),0)</f>
        <v>#N/A</v>
      </c>
      <c r="AR100" s="64" t="e">
        <f aca="false">IF(AS100&gt;=AQ100,"Cumple","No cumple")</f>
        <v>#N/A</v>
      </c>
      <c r="AS100" s="61"/>
      <c r="AT100" s="65" t="n">
        <f aca="false">IFERROR(IF(Q100="ESTUDIO",BE100,IF(OR(U100=1,U100=""),MIN(X100,V100),W100)),0)</f>
        <v>0</v>
      </c>
      <c r="AU100" s="50" t="str">
        <f aca="false">IF(R100="POR HABITACIONES",AT100-S100,"")</f>
        <v/>
      </c>
      <c r="AV100" s="66" t="n">
        <v>0</v>
      </c>
      <c r="AW100" s="64" t="e">
        <f aca="false">IF(((VLOOKUP($AW$11,Datos!$K$6:$M$9,MATCH('ENUMERACION DE ALOJAMIENTOS'!$R100,Datos!$K$6:$M$6,0),0))*AT100)&lt;10,10,((VLOOKUP($AW$11,Datos!$K$6:$M$9,MATCH('ENUMERACION DE ALOJAMIENTOS'!$R100,Datos!$K$6:$M$6,0),0))*AT100))</f>
        <v>#N/A</v>
      </c>
      <c r="AX100" s="64" t="e">
        <f aca="false">VLOOKUP($AX$11,Datos!$K$6:$P$10,MATCH('ENUMERACION DE ALOJAMIENTOS'!$R100,Datos!$K$6:$P$6,0),0)</f>
        <v>#N/A</v>
      </c>
      <c r="AY100" s="64" t="str">
        <f aca="false">IF($Q100&lt;&gt;"VIVIENDA","",IF(AV100&lt;AW100,"No cumple",""))</f>
        <v/>
      </c>
      <c r="AZ100" s="64" t="str">
        <f aca="false">IF($Q100&lt;&gt;"ESTUDIO","",IF(AV100&lt;AX100,"No cumple",""))</f>
        <v/>
      </c>
      <c r="BA100" s="49" t="n">
        <f aca="false">IF(U100&lt;=1,6,10)</f>
        <v>6</v>
      </c>
      <c r="BB100" s="49" t="n">
        <f aca="false">IF(Q100="ESTUDIO",2,IF((10-AT100)&gt;AT100,ROUNDDOWN(AT100/2,0),MIN(10-AT100,ROUNDDOWN(AT100/2,0))))</f>
        <v>0</v>
      </c>
      <c r="BC100" s="49" t="n">
        <f aca="false">IF((10-AT100-S100)&gt;AT100,ROUNDDOWN(AT100/2,0),MIN(10-AT100-S100,ROUNDDOWN(AT100/2,0)))</f>
        <v>0</v>
      </c>
      <c r="BD100" s="50" t="n">
        <f aca="false">IF(OR(Q100="ESTUDIO",AND(COUNTIF(Z100:AP100,"DOBLE")=1,COUNTIF(Z100:AP100,"Seleccione Tipo")=4)),2,IFERROR(ROUNDDOWN(MIN(BB100:BC100),0),0))</f>
        <v>0</v>
      </c>
      <c r="BE100" s="52" t="s">
        <v>67</v>
      </c>
      <c r="BF100" s="53" t="n">
        <f aca="false">IF(R100="POR HABITACIONES",SUM(BE100,AU100),IF(Q100="ESTUDIO",BD100,SUM(AT100,BE100)))</f>
        <v>0</v>
      </c>
      <c r="BG100" s="54" t="str">
        <f aca="false">IF(OR(COUNTIF(P100:BE100,"No cumple")&gt;0,BF100=0),"NO CLASIFICABLE",R100)</f>
        <v>NO CLASIFICABLE</v>
      </c>
      <c r="BH100" s="67" t="str">
        <f aca="false">IF(AND(OR(Q100&lt;&gt;"Seleccione Tipo",R100&lt;&gt;"Seleccione tipo alquiler"),BG100="Seleccione tipo alquiler"),"Es obligatorio para su clasificación rellenar TIPO y TIPO DE ALQUILER de la vivienda","")</f>
        <v/>
      </c>
    </row>
    <row r="101" customFormat="false" ht="23.3" hidden="false" customHeight="false" outlineLevel="0" collapsed="false">
      <c r="A101" s="56" t="s">
        <v>63</v>
      </c>
      <c r="B101" s="57" t="str">
        <f aca="false">VLOOKUP(A101,VIA_CODIGO,2,0)</f>
        <v>XX</v>
      </c>
      <c r="C101" s="40" t="n">
        <f aca="false">IFERROR(VLOOKUP('ENUMERACION DE ALOJAMIENTOS'!F101,Datos!$A$1:$B$47,2,0),"")</f>
        <v>0</v>
      </c>
      <c r="D101" s="58"/>
      <c r="E101" s="59" t="str">
        <f aca="false">IFERROR(VLOOKUP('ENUMERACION DE ALOJAMIENTOS'!G101,Datos!$D$2:$F$1070,3,0),"")</f>
        <v/>
      </c>
      <c r="F101" s="43" t="s">
        <v>64</v>
      </c>
      <c r="G101" s="43"/>
      <c r="H101" s="60"/>
      <c r="I101" s="61"/>
      <c r="J101" s="61"/>
      <c r="K101" s="61"/>
      <c r="L101" s="61"/>
      <c r="M101" s="62"/>
      <c r="N101" s="61"/>
      <c r="O101" s="61"/>
      <c r="P101" s="61"/>
      <c r="Q101" s="58" t="s">
        <v>65</v>
      </c>
      <c r="R101" s="63" t="s">
        <v>66</v>
      </c>
      <c r="S101" s="63"/>
      <c r="T101" s="48" t="str">
        <f aca="false">IF(R101="POR HABITACIONES",IF(S101="","NO CUMPLE",""),"")</f>
        <v/>
      </c>
      <c r="U101" s="61"/>
      <c r="V101" s="64" t="e">
        <f aca="false">VLOOKUP($V$10,Datos!$K$6:$M$11,MATCH('ENUMERACION DE ALOJAMIENTOS'!R101,Datos!$K$6:$M$6,0),0)</f>
        <v>#N/A</v>
      </c>
      <c r="W101" s="64" t="e">
        <f aca="false">IF(OR(U101=1,U101=""),V101,(SUM(COUNTIF(Z101:AP101,"INDIVIDUAL"),(COUNTIF(Z101:AP101,"DOBLE"))*2)))</f>
        <v>#N/A</v>
      </c>
      <c r="X101" s="64" t="n">
        <f aca="false">SUM(COUNTIF(Z101:AP101,"INDIVIDUAL"),(COUNTIF(Z101:AP101,"DOBLE"))*2)</f>
        <v>0</v>
      </c>
      <c r="Y101" s="64"/>
      <c r="Z101" s="61" t="s">
        <v>65</v>
      </c>
      <c r="AA101" s="64" t="e">
        <f aca="false">VLOOKUP(Z101,Datos!$K$6:$M$9,MATCH('ENUMERACION DE ALOJAMIENTOS'!$R101,Datos!$K$6:$M$6,0),0)</f>
        <v>#N/A</v>
      </c>
      <c r="AB101" s="64" t="e">
        <f aca="false">IF(AC101&gt;=AA101,"Cumple","No cumple")</f>
        <v>#N/A</v>
      </c>
      <c r="AC101" s="61"/>
      <c r="AD101" s="61" t="s">
        <v>65</v>
      </c>
      <c r="AE101" s="64" t="e">
        <f aca="false">VLOOKUP(AD101,Datos!$K$6:$M$9,MATCH('ENUMERACION DE ALOJAMIENTOS'!$R101,Datos!$K$6:$M$6,0),0)</f>
        <v>#N/A</v>
      </c>
      <c r="AF101" s="64" t="e">
        <f aca="false">IF(AG101&gt;=AE101,"Cumple","No cumple")</f>
        <v>#N/A</v>
      </c>
      <c r="AG101" s="61"/>
      <c r="AH101" s="61" t="s">
        <v>65</v>
      </c>
      <c r="AI101" s="64" t="e">
        <f aca="false">VLOOKUP(AH101,Datos!$K$6:$M$9,MATCH('ENUMERACION DE ALOJAMIENTOS'!$R101,Datos!$K$6:$M$6,0),0)</f>
        <v>#N/A</v>
      </c>
      <c r="AJ101" s="64" t="e">
        <f aca="false">IF(AK101&gt;=AI101,"Cumple","No cumple")</f>
        <v>#N/A</v>
      </c>
      <c r="AK101" s="61"/>
      <c r="AL101" s="61" t="s">
        <v>65</v>
      </c>
      <c r="AM101" s="64" t="e">
        <f aca="false">VLOOKUP(AL101,Datos!$K$6:$M$9,MATCH('ENUMERACION DE ALOJAMIENTOS'!$R101,Datos!$K$6:$M$6,0),0)</f>
        <v>#N/A</v>
      </c>
      <c r="AN101" s="64" t="e">
        <f aca="false">IF(AO101&gt;=AM101,"Cumple","No cumple")</f>
        <v>#N/A</v>
      </c>
      <c r="AO101" s="61"/>
      <c r="AP101" s="61" t="s">
        <v>65</v>
      </c>
      <c r="AQ101" s="64" t="e">
        <f aca="false">VLOOKUP(AP101,Datos!$K$6:$M$9,MATCH('ENUMERACION DE ALOJAMIENTOS'!$R101,Datos!$K$6:$M$6,0),0)</f>
        <v>#N/A</v>
      </c>
      <c r="AR101" s="64" t="e">
        <f aca="false">IF(AS101&gt;=AQ101,"Cumple","No cumple")</f>
        <v>#N/A</v>
      </c>
      <c r="AS101" s="61"/>
      <c r="AT101" s="65" t="n">
        <f aca="false">IFERROR(IF(Q101="ESTUDIO",BE101,IF(OR(U101=1,U101=""),MIN(X101,V101),W101)),0)</f>
        <v>0</v>
      </c>
      <c r="AU101" s="50" t="str">
        <f aca="false">IF(R101="POR HABITACIONES",AT101-S101,"")</f>
        <v/>
      </c>
      <c r="AV101" s="66" t="n">
        <v>0</v>
      </c>
      <c r="AW101" s="64" t="e">
        <f aca="false">IF(((VLOOKUP($AW$11,Datos!$K$6:$M$9,MATCH('ENUMERACION DE ALOJAMIENTOS'!$R101,Datos!$K$6:$M$6,0),0))*AT101)&lt;10,10,((VLOOKUP($AW$11,Datos!$K$6:$M$9,MATCH('ENUMERACION DE ALOJAMIENTOS'!$R101,Datos!$K$6:$M$6,0),0))*AT101))</f>
        <v>#N/A</v>
      </c>
      <c r="AX101" s="64" t="e">
        <f aca="false">VLOOKUP($AX$11,Datos!$K$6:$P$10,MATCH('ENUMERACION DE ALOJAMIENTOS'!$R101,Datos!$K$6:$P$6,0),0)</f>
        <v>#N/A</v>
      </c>
      <c r="AY101" s="64" t="str">
        <f aca="false">IF($Q101&lt;&gt;"VIVIENDA","",IF(AV101&lt;AW101,"No cumple",""))</f>
        <v/>
      </c>
      <c r="AZ101" s="64" t="str">
        <f aca="false">IF($Q101&lt;&gt;"ESTUDIO","",IF(AV101&lt;AX101,"No cumple",""))</f>
        <v/>
      </c>
      <c r="BA101" s="49" t="n">
        <f aca="false">IF(U101&lt;=1,6,10)</f>
        <v>6</v>
      </c>
      <c r="BB101" s="49" t="n">
        <f aca="false">IF(Q101="ESTUDIO",2,IF((10-AT101)&gt;AT101,ROUNDDOWN(AT101/2,0),MIN(10-AT101,ROUNDDOWN(AT101/2,0))))</f>
        <v>0</v>
      </c>
      <c r="BC101" s="49" t="n">
        <f aca="false">IF((10-AT101-S101)&gt;AT101,ROUNDDOWN(AT101/2,0),MIN(10-AT101-S101,ROUNDDOWN(AT101/2,0)))</f>
        <v>0</v>
      </c>
      <c r="BD101" s="50" t="n">
        <f aca="false">IF(OR(Q101="ESTUDIO",AND(COUNTIF(Z101:AP101,"DOBLE")=1,COUNTIF(Z101:AP101,"Seleccione Tipo")=4)),2,IFERROR(ROUNDDOWN(MIN(BB101:BC101),0),0))</f>
        <v>0</v>
      </c>
      <c r="BE101" s="52" t="s">
        <v>67</v>
      </c>
      <c r="BF101" s="53" t="n">
        <f aca="false">IF(R101="POR HABITACIONES",SUM(BE101,AU101),IF(Q101="ESTUDIO",BD101,SUM(AT101,BE101)))</f>
        <v>0</v>
      </c>
      <c r="BG101" s="54" t="str">
        <f aca="false">IF(OR(COUNTIF(P101:BE101,"No cumple")&gt;0,BF101=0),"NO CLASIFICABLE",R101)</f>
        <v>NO CLASIFICABLE</v>
      </c>
      <c r="BH101" s="67" t="str">
        <f aca="false">IF(AND(OR(Q101&lt;&gt;"Seleccione Tipo",R101&lt;&gt;"Seleccione tipo alquiler"),BG101="Seleccione tipo alquiler"),"Es obligatorio para su clasificación rellenar TIPO y TIPO DE ALQUILER de la vivienda","")</f>
        <v/>
      </c>
    </row>
    <row r="102" customFormat="false" ht="23.3" hidden="false" customHeight="false" outlineLevel="0" collapsed="false">
      <c r="A102" s="56" t="s">
        <v>63</v>
      </c>
      <c r="B102" s="57" t="str">
        <f aca="false">VLOOKUP(A102,VIA_CODIGO,2,0)</f>
        <v>XX</v>
      </c>
      <c r="C102" s="40" t="n">
        <f aca="false">IFERROR(VLOOKUP('ENUMERACION DE ALOJAMIENTOS'!F102,Datos!$A$1:$B$47,2,0),"")</f>
        <v>0</v>
      </c>
      <c r="D102" s="58"/>
      <c r="E102" s="59" t="str">
        <f aca="false">IFERROR(VLOOKUP('ENUMERACION DE ALOJAMIENTOS'!G102,Datos!$D$2:$F$1070,3,0),"")</f>
        <v/>
      </c>
      <c r="F102" s="43" t="s">
        <v>64</v>
      </c>
      <c r="G102" s="43"/>
      <c r="H102" s="60"/>
      <c r="I102" s="61"/>
      <c r="J102" s="61"/>
      <c r="K102" s="61"/>
      <c r="L102" s="61"/>
      <c r="M102" s="62"/>
      <c r="N102" s="61"/>
      <c r="O102" s="61"/>
      <c r="P102" s="61"/>
      <c r="Q102" s="58" t="s">
        <v>65</v>
      </c>
      <c r="R102" s="63" t="s">
        <v>66</v>
      </c>
      <c r="S102" s="63"/>
      <c r="T102" s="48" t="str">
        <f aca="false">IF(R102="POR HABITACIONES",IF(S102="","NO CUMPLE",""),"")</f>
        <v/>
      </c>
      <c r="U102" s="61"/>
      <c r="V102" s="64" t="e">
        <f aca="false">VLOOKUP($V$10,Datos!$K$6:$M$11,MATCH('ENUMERACION DE ALOJAMIENTOS'!R102,Datos!$K$6:$M$6,0),0)</f>
        <v>#N/A</v>
      </c>
      <c r="W102" s="64" t="e">
        <f aca="false">IF(OR(U102=1,U102=""),V102,(SUM(COUNTIF(Z102:AP102,"INDIVIDUAL"),(COUNTIF(Z102:AP102,"DOBLE"))*2)))</f>
        <v>#N/A</v>
      </c>
      <c r="X102" s="64" t="n">
        <f aca="false">SUM(COUNTIF(Z102:AP102,"INDIVIDUAL"),(COUNTIF(Z102:AP102,"DOBLE"))*2)</f>
        <v>0</v>
      </c>
      <c r="Y102" s="64"/>
      <c r="Z102" s="61" t="s">
        <v>65</v>
      </c>
      <c r="AA102" s="64" t="e">
        <f aca="false">VLOOKUP(Z102,Datos!$K$6:$M$9,MATCH('ENUMERACION DE ALOJAMIENTOS'!$R102,Datos!$K$6:$M$6,0),0)</f>
        <v>#N/A</v>
      </c>
      <c r="AB102" s="64" t="e">
        <f aca="false">IF(AC102&gt;=AA102,"Cumple","No cumple")</f>
        <v>#N/A</v>
      </c>
      <c r="AC102" s="61"/>
      <c r="AD102" s="61" t="s">
        <v>65</v>
      </c>
      <c r="AE102" s="64" t="e">
        <f aca="false">VLOOKUP(AD102,Datos!$K$6:$M$9,MATCH('ENUMERACION DE ALOJAMIENTOS'!$R102,Datos!$K$6:$M$6,0),0)</f>
        <v>#N/A</v>
      </c>
      <c r="AF102" s="64" t="e">
        <f aca="false">IF(AG102&gt;=AE102,"Cumple","No cumple")</f>
        <v>#N/A</v>
      </c>
      <c r="AG102" s="61"/>
      <c r="AH102" s="61" t="s">
        <v>65</v>
      </c>
      <c r="AI102" s="64" t="e">
        <f aca="false">VLOOKUP(AH102,Datos!$K$6:$M$9,MATCH('ENUMERACION DE ALOJAMIENTOS'!$R102,Datos!$K$6:$M$6,0),0)</f>
        <v>#N/A</v>
      </c>
      <c r="AJ102" s="64" t="e">
        <f aca="false">IF(AK102&gt;=AI102,"Cumple","No cumple")</f>
        <v>#N/A</v>
      </c>
      <c r="AK102" s="61"/>
      <c r="AL102" s="61" t="s">
        <v>65</v>
      </c>
      <c r="AM102" s="64" t="e">
        <f aca="false">VLOOKUP(AL102,Datos!$K$6:$M$9,MATCH('ENUMERACION DE ALOJAMIENTOS'!$R102,Datos!$K$6:$M$6,0),0)</f>
        <v>#N/A</v>
      </c>
      <c r="AN102" s="64" t="e">
        <f aca="false">IF(AO102&gt;=AM102,"Cumple","No cumple")</f>
        <v>#N/A</v>
      </c>
      <c r="AO102" s="61"/>
      <c r="AP102" s="61" t="s">
        <v>65</v>
      </c>
      <c r="AQ102" s="64" t="e">
        <f aca="false">VLOOKUP(AP102,Datos!$K$6:$M$9,MATCH('ENUMERACION DE ALOJAMIENTOS'!$R102,Datos!$K$6:$M$6,0),0)</f>
        <v>#N/A</v>
      </c>
      <c r="AR102" s="64" t="e">
        <f aca="false">IF(AS102&gt;=AQ102,"Cumple","No cumple")</f>
        <v>#N/A</v>
      </c>
      <c r="AS102" s="61"/>
      <c r="AT102" s="65" t="n">
        <f aca="false">IFERROR(IF(Q102="ESTUDIO",BE102,IF(OR(U102=1,U102=""),MIN(X102,V102),W102)),0)</f>
        <v>0</v>
      </c>
      <c r="AU102" s="50" t="str">
        <f aca="false">IF(R102="POR HABITACIONES",AT102-S102,"")</f>
        <v/>
      </c>
      <c r="AV102" s="66" t="n">
        <v>0</v>
      </c>
      <c r="AW102" s="64" t="e">
        <f aca="false">IF(((VLOOKUP($AW$11,Datos!$K$6:$M$9,MATCH('ENUMERACION DE ALOJAMIENTOS'!$R102,Datos!$K$6:$M$6,0),0))*AT102)&lt;10,10,((VLOOKUP($AW$11,Datos!$K$6:$M$9,MATCH('ENUMERACION DE ALOJAMIENTOS'!$R102,Datos!$K$6:$M$6,0),0))*AT102))</f>
        <v>#N/A</v>
      </c>
      <c r="AX102" s="64" t="e">
        <f aca="false">VLOOKUP($AX$11,Datos!$K$6:$P$10,MATCH('ENUMERACION DE ALOJAMIENTOS'!$R102,Datos!$K$6:$P$6,0),0)</f>
        <v>#N/A</v>
      </c>
      <c r="AY102" s="64" t="str">
        <f aca="false">IF($Q102&lt;&gt;"VIVIENDA","",IF(AV102&lt;AW102,"No cumple",""))</f>
        <v/>
      </c>
      <c r="AZ102" s="64" t="str">
        <f aca="false">IF($Q102&lt;&gt;"ESTUDIO","",IF(AV102&lt;AX102,"No cumple",""))</f>
        <v/>
      </c>
      <c r="BA102" s="49" t="n">
        <f aca="false">IF(U102&lt;=1,6,10)</f>
        <v>6</v>
      </c>
      <c r="BB102" s="49" t="n">
        <f aca="false">IF(Q102="ESTUDIO",2,IF((10-AT102)&gt;AT102,ROUNDDOWN(AT102/2,0),MIN(10-AT102,ROUNDDOWN(AT102/2,0))))</f>
        <v>0</v>
      </c>
      <c r="BC102" s="49" t="n">
        <f aca="false">IF((10-AT102-S102)&gt;AT102,ROUNDDOWN(AT102/2,0),MIN(10-AT102-S102,ROUNDDOWN(AT102/2,0)))</f>
        <v>0</v>
      </c>
      <c r="BD102" s="50" t="n">
        <f aca="false">IF(OR(Q102="ESTUDIO",AND(COUNTIF(Z102:AP102,"DOBLE")=1,COUNTIF(Z102:AP102,"Seleccione Tipo")=4)),2,IFERROR(ROUNDDOWN(MIN(BB102:BC102),0),0))</f>
        <v>0</v>
      </c>
      <c r="BE102" s="52" t="s">
        <v>67</v>
      </c>
      <c r="BF102" s="53" t="n">
        <f aca="false">IF(R102="POR HABITACIONES",SUM(BE102,AU102),IF(Q102="ESTUDIO",BD102,SUM(AT102,BE102)))</f>
        <v>0</v>
      </c>
      <c r="BG102" s="54" t="str">
        <f aca="false">IF(OR(COUNTIF(P102:BE102,"No cumple")&gt;0,BF102=0),"NO CLASIFICABLE",R102)</f>
        <v>NO CLASIFICABLE</v>
      </c>
      <c r="BH102" s="67" t="str">
        <f aca="false">IF(AND(OR(Q102&lt;&gt;"Seleccione Tipo",R102&lt;&gt;"Seleccione tipo alquiler"),BG102="Seleccione tipo alquiler"),"Es obligatorio para su clasificación rellenar TIPO y TIPO DE ALQUILER de la vivienda","")</f>
        <v/>
      </c>
    </row>
    <row r="103" customFormat="false" ht="23.3" hidden="false" customHeight="false" outlineLevel="0" collapsed="false">
      <c r="A103" s="56" t="s">
        <v>63</v>
      </c>
      <c r="B103" s="57" t="str">
        <f aca="false">VLOOKUP(A103,VIA_CODIGO,2,0)</f>
        <v>XX</v>
      </c>
      <c r="C103" s="40" t="n">
        <f aca="false">IFERROR(VLOOKUP('ENUMERACION DE ALOJAMIENTOS'!F103,Datos!$A$1:$B$47,2,0),"")</f>
        <v>0</v>
      </c>
      <c r="D103" s="58"/>
      <c r="E103" s="59" t="str">
        <f aca="false">IFERROR(VLOOKUP('ENUMERACION DE ALOJAMIENTOS'!G103,Datos!$D$2:$F$1070,3,0),"")</f>
        <v/>
      </c>
      <c r="F103" s="43" t="s">
        <v>64</v>
      </c>
      <c r="G103" s="43"/>
      <c r="H103" s="60"/>
      <c r="I103" s="61"/>
      <c r="J103" s="61"/>
      <c r="K103" s="61"/>
      <c r="L103" s="61"/>
      <c r="M103" s="62"/>
      <c r="N103" s="61"/>
      <c r="O103" s="61"/>
      <c r="P103" s="61"/>
      <c r="Q103" s="58" t="s">
        <v>65</v>
      </c>
      <c r="R103" s="63" t="s">
        <v>66</v>
      </c>
      <c r="S103" s="63"/>
      <c r="T103" s="48" t="str">
        <f aca="false">IF(R103="POR HABITACIONES",IF(S103="","NO CUMPLE",""),"")</f>
        <v/>
      </c>
      <c r="U103" s="61"/>
      <c r="V103" s="64" t="e">
        <f aca="false">VLOOKUP($V$10,Datos!$K$6:$M$11,MATCH('ENUMERACION DE ALOJAMIENTOS'!R103,Datos!$K$6:$M$6,0),0)</f>
        <v>#N/A</v>
      </c>
      <c r="W103" s="64" t="e">
        <f aca="false">IF(OR(U103=1,U103=""),V103,(SUM(COUNTIF(Z103:AP103,"INDIVIDUAL"),(COUNTIF(Z103:AP103,"DOBLE"))*2)))</f>
        <v>#N/A</v>
      </c>
      <c r="X103" s="64" t="n">
        <f aca="false">SUM(COUNTIF(Z103:AP103,"INDIVIDUAL"),(COUNTIF(Z103:AP103,"DOBLE"))*2)</f>
        <v>0</v>
      </c>
      <c r="Y103" s="64"/>
      <c r="Z103" s="61" t="s">
        <v>65</v>
      </c>
      <c r="AA103" s="64" t="e">
        <f aca="false">VLOOKUP(Z103,Datos!$K$6:$M$9,MATCH('ENUMERACION DE ALOJAMIENTOS'!$R103,Datos!$K$6:$M$6,0),0)</f>
        <v>#N/A</v>
      </c>
      <c r="AB103" s="64" t="e">
        <f aca="false">IF(AC103&gt;=AA103,"Cumple","No cumple")</f>
        <v>#N/A</v>
      </c>
      <c r="AC103" s="61"/>
      <c r="AD103" s="61" t="s">
        <v>65</v>
      </c>
      <c r="AE103" s="64" t="e">
        <f aca="false">VLOOKUP(AD103,Datos!$K$6:$M$9,MATCH('ENUMERACION DE ALOJAMIENTOS'!$R103,Datos!$K$6:$M$6,0),0)</f>
        <v>#N/A</v>
      </c>
      <c r="AF103" s="64" t="e">
        <f aca="false">IF(AG103&gt;=AE103,"Cumple","No cumple")</f>
        <v>#N/A</v>
      </c>
      <c r="AG103" s="61"/>
      <c r="AH103" s="61" t="s">
        <v>65</v>
      </c>
      <c r="AI103" s="64" t="e">
        <f aca="false">VLOOKUP(AH103,Datos!$K$6:$M$9,MATCH('ENUMERACION DE ALOJAMIENTOS'!$R103,Datos!$K$6:$M$6,0),0)</f>
        <v>#N/A</v>
      </c>
      <c r="AJ103" s="64" t="e">
        <f aca="false">IF(AK103&gt;=AI103,"Cumple","No cumple")</f>
        <v>#N/A</v>
      </c>
      <c r="AK103" s="61"/>
      <c r="AL103" s="61" t="s">
        <v>65</v>
      </c>
      <c r="AM103" s="64" t="e">
        <f aca="false">VLOOKUP(AL103,Datos!$K$6:$M$9,MATCH('ENUMERACION DE ALOJAMIENTOS'!$R103,Datos!$K$6:$M$6,0),0)</f>
        <v>#N/A</v>
      </c>
      <c r="AN103" s="64" t="e">
        <f aca="false">IF(AO103&gt;=AM103,"Cumple","No cumple")</f>
        <v>#N/A</v>
      </c>
      <c r="AO103" s="61"/>
      <c r="AP103" s="61" t="s">
        <v>65</v>
      </c>
      <c r="AQ103" s="64" t="e">
        <f aca="false">VLOOKUP(AP103,Datos!$K$6:$M$9,MATCH('ENUMERACION DE ALOJAMIENTOS'!$R103,Datos!$K$6:$M$6,0),0)</f>
        <v>#N/A</v>
      </c>
      <c r="AR103" s="64" t="e">
        <f aca="false">IF(AS103&gt;=AQ103,"Cumple","No cumple")</f>
        <v>#N/A</v>
      </c>
      <c r="AS103" s="61"/>
      <c r="AT103" s="65" t="n">
        <f aca="false">IFERROR(IF(Q103="ESTUDIO",BE103,IF(OR(U103=1,U103=""),MIN(X103,V103),W103)),0)</f>
        <v>0</v>
      </c>
      <c r="AU103" s="50" t="str">
        <f aca="false">IF(R103="POR HABITACIONES",AT103-S103,"")</f>
        <v/>
      </c>
      <c r="AV103" s="66" t="n">
        <v>0</v>
      </c>
      <c r="AW103" s="64" t="e">
        <f aca="false">IF(((VLOOKUP($AW$11,Datos!$K$6:$M$9,MATCH('ENUMERACION DE ALOJAMIENTOS'!$R103,Datos!$K$6:$M$6,0),0))*AT103)&lt;10,10,((VLOOKUP($AW$11,Datos!$K$6:$M$9,MATCH('ENUMERACION DE ALOJAMIENTOS'!$R103,Datos!$K$6:$M$6,0),0))*AT103))</f>
        <v>#N/A</v>
      </c>
      <c r="AX103" s="64" t="e">
        <f aca="false">VLOOKUP($AX$11,Datos!$K$6:$P$10,MATCH('ENUMERACION DE ALOJAMIENTOS'!$R103,Datos!$K$6:$P$6,0),0)</f>
        <v>#N/A</v>
      </c>
      <c r="AY103" s="64" t="str">
        <f aca="false">IF($Q103&lt;&gt;"VIVIENDA","",IF(AV103&lt;AW103,"No cumple",""))</f>
        <v/>
      </c>
      <c r="AZ103" s="64" t="str">
        <f aca="false">IF($Q103&lt;&gt;"ESTUDIO","",IF(AV103&lt;AX103,"No cumple",""))</f>
        <v/>
      </c>
      <c r="BA103" s="49" t="n">
        <f aca="false">IF(U103&lt;=1,6,10)</f>
        <v>6</v>
      </c>
      <c r="BB103" s="49" t="n">
        <f aca="false">IF(Q103="ESTUDIO",2,IF((10-AT103)&gt;AT103,ROUNDDOWN(AT103/2,0),MIN(10-AT103,ROUNDDOWN(AT103/2,0))))</f>
        <v>0</v>
      </c>
      <c r="BC103" s="49" t="n">
        <f aca="false">IF((10-AT103-S103)&gt;AT103,ROUNDDOWN(AT103/2,0),MIN(10-AT103-S103,ROUNDDOWN(AT103/2,0)))</f>
        <v>0</v>
      </c>
      <c r="BD103" s="50" t="n">
        <f aca="false">IF(OR(Q103="ESTUDIO",AND(COUNTIF(Z103:AP103,"DOBLE")=1,COUNTIF(Z103:AP103,"Seleccione Tipo")=4)),2,IFERROR(ROUNDDOWN(MIN(BB103:BC103),0),0))</f>
        <v>0</v>
      </c>
      <c r="BE103" s="52" t="s">
        <v>67</v>
      </c>
      <c r="BF103" s="53" t="n">
        <f aca="false">IF(R103="POR HABITACIONES",SUM(BE103,AU103),IF(Q103="ESTUDIO",BD103,SUM(AT103,BE103)))</f>
        <v>0</v>
      </c>
      <c r="BG103" s="54" t="str">
        <f aca="false">IF(OR(COUNTIF(P103:BE103,"No cumple")&gt;0,BF103=0),"NO CLASIFICABLE",R103)</f>
        <v>NO CLASIFICABLE</v>
      </c>
      <c r="BH103" s="67" t="str">
        <f aca="false">IF(AND(OR(Q103&lt;&gt;"Seleccione Tipo",R103&lt;&gt;"Seleccione tipo alquiler"),BG103="Seleccione tipo alquiler"),"Es obligatorio para su clasificación rellenar TIPO y TIPO DE ALQUILER de la vivienda","")</f>
        <v/>
      </c>
    </row>
    <row r="104" customFormat="false" ht="23.3" hidden="false" customHeight="false" outlineLevel="0" collapsed="false">
      <c r="A104" s="56" t="s">
        <v>63</v>
      </c>
      <c r="B104" s="57" t="str">
        <f aca="false">VLOOKUP(A104,VIA_CODIGO,2,0)</f>
        <v>XX</v>
      </c>
      <c r="C104" s="40" t="n">
        <f aca="false">IFERROR(VLOOKUP('ENUMERACION DE ALOJAMIENTOS'!F104,Datos!$A$1:$B$47,2,0),"")</f>
        <v>0</v>
      </c>
      <c r="D104" s="58"/>
      <c r="E104" s="59" t="str">
        <f aca="false">IFERROR(VLOOKUP('ENUMERACION DE ALOJAMIENTOS'!G104,Datos!$D$2:$F$1070,3,0),"")</f>
        <v/>
      </c>
      <c r="F104" s="43" t="s">
        <v>64</v>
      </c>
      <c r="G104" s="43"/>
      <c r="H104" s="60"/>
      <c r="I104" s="61"/>
      <c r="J104" s="61"/>
      <c r="K104" s="61"/>
      <c r="L104" s="61"/>
      <c r="M104" s="62"/>
      <c r="N104" s="61"/>
      <c r="O104" s="61"/>
      <c r="P104" s="61"/>
      <c r="Q104" s="58" t="s">
        <v>65</v>
      </c>
      <c r="R104" s="63" t="s">
        <v>66</v>
      </c>
      <c r="S104" s="63"/>
      <c r="T104" s="48" t="str">
        <f aca="false">IF(R104="POR HABITACIONES",IF(S104="","NO CUMPLE",""),"")</f>
        <v/>
      </c>
      <c r="U104" s="61"/>
      <c r="V104" s="64" t="e">
        <f aca="false">VLOOKUP($V$10,Datos!$K$6:$M$11,MATCH('ENUMERACION DE ALOJAMIENTOS'!R104,Datos!$K$6:$M$6,0),0)</f>
        <v>#N/A</v>
      </c>
      <c r="W104" s="64" t="e">
        <f aca="false">IF(OR(U104=1,U104=""),V104,(SUM(COUNTIF(Z104:AP104,"INDIVIDUAL"),(COUNTIF(Z104:AP104,"DOBLE"))*2)))</f>
        <v>#N/A</v>
      </c>
      <c r="X104" s="64" t="n">
        <f aca="false">SUM(COUNTIF(Z104:AP104,"INDIVIDUAL"),(COUNTIF(Z104:AP104,"DOBLE"))*2)</f>
        <v>0</v>
      </c>
      <c r="Y104" s="64"/>
      <c r="Z104" s="61" t="s">
        <v>65</v>
      </c>
      <c r="AA104" s="64" t="e">
        <f aca="false">VLOOKUP(Z104,Datos!$K$6:$M$9,MATCH('ENUMERACION DE ALOJAMIENTOS'!$R104,Datos!$K$6:$M$6,0),0)</f>
        <v>#N/A</v>
      </c>
      <c r="AB104" s="64" t="e">
        <f aca="false">IF(AC104&gt;=AA104,"Cumple","No cumple")</f>
        <v>#N/A</v>
      </c>
      <c r="AC104" s="61"/>
      <c r="AD104" s="61" t="s">
        <v>65</v>
      </c>
      <c r="AE104" s="64" t="e">
        <f aca="false">VLOOKUP(AD104,Datos!$K$6:$M$9,MATCH('ENUMERACION DE ALOJAMIENTOS'!$R104,Datos!$K$6:$M$6,0),0)</f>
        <v>#N/A</v>
      </c>
      <c r="AF104" s="64" t="e">
        <f aca="false">IF(AG104&gt;=AE104,"Cumple","No cumple")</f>
        <v>#N/A</v>
      </c>
      <c r="AG104" s="61"/>
      <c r="AH104" s="61" t="s">
        <v>65</v>
      </c>
      <c r="AI104" s="64" t="e">
        <f aca="false">VLOOKUP(AH104,Datos!$K$6:$M$9,MATCH('ENUMERACION DE ALOJAMIENTOS'!$R104,Datos!$K$6:$M$6,0),0)</f>
        <v>#N/A</v>
      </c>
      <c r="AJ104" s="64" t="e">
        <f aca="false">IF(AK104&gt;=AI104,"Cumple","No cumple")</f>
        <v>#N/A</v>
      </c>
      <c r="AK104" s="61"/>
      <c r="AL104" s="61" t="s">
        <v>65</v>
      </c>
      <c r="AM104" s="64" t="e">
        <f aca="false">VLOOKUP(AL104,Datos!$K$6:$M$9,MATCH('ENUMERACION DE ALOJAMIENTOS'!$R104,Datos!$K$6:$M$6,0),0)</f>
        <v>#N/A</v>
      </c>
      <c r="AN104" s="64" t="e">
        <f aca="false">IF(AO104&gt;=AM104,"Cumple","No cumple")</f>
        <v>#N/A</v>
      </c>
      <c r="AO104" s="61"/>
      <c r="AP104" s="61" t="s">
        <v>65</v>
      </c>
      <c r="AQ104" s="64" t="e">
        <f aca="false">VLOOKUP(AP104,Datos!$K$6:$M$9,MATCH('ENUMERACION DE ALOJAMIENTOS'!$R104,Datos!$K$6:$M$6,0),0)</f>
        <v>#N/A</v>
      </c>
      <c r="AR104" s="64" t="e">
        <f aca="false">IF(AS104&gt;=AQ104,"Cumple","No cumple")</f>
        <v>#N/A</v>
      </c>
      <c r="AS104" s="61"/>
      <c r="AT104" s="65" t="n">
        <f aca="false">IFERROR(IF(Q104="ESTUDIO",BE104,IF(OR(U104=1,U104=""),MIN(X104,V104),W104)),0)</f>
        <v>0</v>
      </c>
      <c r="AU104" s="50" t="str">
        <f aca="false">IF(R104="POR HABITACIONES",AT104-S104,"")</f>
        <v/>
      </c>
      <c r="AV104" s="66" t="n">
        <v>0</v>
      </c>
      <c r="AW104" s="64" t="e">
        <f aca="false">IF(((VLOOKUP($AW$11,Datos!$K$6:$M$9,MATCH('ENUMERACION DE ALOJAMIENTOS'!$R104,Datos!$K$6:$M$6,0),0))*AT104)&lt;10,10,((VLOOKUP($AW$11,Datos!$K$6:$M$9,MATCH('ENUMERACION DE ALOJAMIENTOS'!$R104,Datos!$K$6:$M$6,0),0))*AT104))</f>
        <v>#N/A</v>
      </c>
      <c r="AX104" s="64" t="e">
        <f aca="false">VLOOKUP($AX$11,Datos!$K$6:$P$10,MATCH('ENUMERACION DE ALOJAMIENTOS'!$R104,Datos!$K$6:$P$6,0),0)</f>
        <v>#N/A</v>
      </c>
      <c r="AY104" s="64" t="str">
        <f aca="false">IF($Q104&lt;&gt;"VIVIENDA","",IF(AV104&lt;AW104,"No cumple",""))</f>
        <v/>
      </c>
      <c r="AZ104" s="64" t="str">
        <f aca="false">IF($Q104&lt;&gt;"ESTUDIO","",IF(AV104&lt;AX104,"No cumple",""))</f>
        <v/>
      </c>
      <c r="BA104" s="49" t="n">
        <f aca="false">IF(U104&lt;=1,6,10)</f>
        <v>6</v>
      </c>
      <c r="BB104" s="49" t="n">
        <f aca="false">IF(Q104="ESTUDIO",2,IF((10-AT104)&gt;AT104,ROUNDDOWN(AT104/2,0),MIN(10-AT104,ROUNDDOWN(AT104/2,0))))</f>
        <v>0</v>
      </c>
      <c r="BC104" s="49" t="n">
        <f aca="false">IF((10-AT104-S104)&gt;AT104,ROUNDDOWN(AT104/2,0),MIN(10-AT104-S104,ROUNDDOWN(AT104/2,0)))</f>
        <v>0</v>
      </c>
      <c r="BD104" s="50" t="n">
        <f aca="false">IF(OR(Q104="ESTUDIO",AND(COUNTIF(Z104:AP104,"DOBLE")=1,COUNTIF(Z104:AP104,"Seleccione Tipo")=4)),2,IFERROR(ROUNDDOWN(MIN(BB104:BC104),0),0))</f>
        <v>0</v>
      </c>
      <c r="BE104" s="52" t="s">
        <v>67</v>
      </c>
      <c r="BF104" s="53" t="n">
        <f aca="false">IF(R104="POR HABITACIONES",SUM(BE104,AU104),IF(Q104="ESTUDIO",BD104,SUM(AT104,BE104)))</f>
        <v>0</v>
      </c>
      <c r="BG104" s="54" t="str">
        <f aca="false">IF(OR(COUNTIF(P104:BE104,"No cumple")&gt;0,BF104=0),"NO CLASIFICABLE",R104)</f>
        <v>NO CLASIFICABLE</v>
      </c>
      <c r="BH104" s="67" t="str">
        <f aca="false">IF(AND(OR(Q104&lt;&gt;"Seleccione Tipo",R104&lt;&gt;"Seleccione tipo alquiler"),BG104="Seleccione tipo alquiler"),"Es obligatorio para su clasificación rellenar TIPO y TIPO DE ALQUILER de la vivienda","")</f>
        <v/>
      </c>
    </row>
    <row r="105" customFormat="false" ht="23.3" hidden="false" customHeight="false" outlineLevel="0" collapsed="false">
      <c r="A105" s="56" t="s">
        <v>63</v>
      </c>
      <c r="B105" s="57" t="str">
        <f aca="false">VLOOKUP(A105,VIA_CODIGO,2,0)</f>
        <v>XX</v>
      </c>
      <c r="C105" s="40" t="n">
        <f aca="false">IFERROR(VLOOKUP('ENUMERACION DE ALOJAMIENTOS'!F105,Datos!$A$1:$B$47,2,0),"")</f>
        <v>0</v>
      </c>
      <c r="D105" s="58"/>
      <c r="E105" s="59" t="str">
        <f aca="false">IFERROR(VLOOKUP('ENUMERACION DE ALOJAMIENTOS'!G105,Datos!$D$2:$F$1070,3,0),"")</f>
        <v/>
      </c>
      <c r="F105" s="43" t="s">
        <v>64</v>
      </c>
      <c r="G105" s="43"/>
      <c r="H105" s="60"/>
      <c r="I105" s="61"/>
      <c r="J105" s="61"/>
      <c r="K105" s="61"/>
      <c r="L105" s="61"/>
      <c r="M105" s="62"/>
      <c r="N105" s="61"/>
      <c r="O105" s="61"/>
      <c r="P105" s="61"/>
      <c r="Q105" s="58" t="s">
        <v>65</v>
      </c>
      <c r="R105" s="63" t="s">
        <v>66</v>
      </c>
      <c r="S105" s="63"/>
      <c r="T105" s="48" t="str">
        <f aca="false">IF(R105="POR HABITACIONES",IF(S105="","NO CUMPLE",""),"")</f>
        <v/>
      </c>
      <c r="U105" s="61"/>
      <c r="V105" s="64" t="e">
        <f aca="false">VLOOKUP($V$10,Datos!$K$6:$M$11,MATCH('ENUMERACION DE ALOJAMIENTOS'!R105,Datos!$K$6:$M$6,0),0)</f>
        <v>#N/A</v>
      </c>
      <c r="W105" s="64" t="e">
        <f aca="false">IF(OR(U105=1,U105=""),V105,(SUM(COUNTIF(Z105:AP105,"INDIVIDUAL"),(COUNTIF(Z105:AP105,"DOBLE"))*2)))</f>
        <v>#N/A</v>
      </c>
      <c r="X105" s="64" t="n">
        <f aca="false">SUM(COUNTIF(Z105:AP105,"INDIVIDUAL"),(COUNTIF(Z105:AP105,"DOBLE"))*2)</f>
        <v>0</v>
      </c>
      <c r="Y105" s="64"/>
      <c r="Z105" s="61" t="s">
        <v>65</v>
      </c>
      <c r="AA105" s="64" t="e">
        <f aca="false">VLOOKUP(Z105,Datos!$K$6:$M$9,MATCH('ENUMERACION DE ALOJAMIENTOS'!$R105,Datos!$K$6:$M$6,0),0)</f>
        <v>#N/A</v>
      </c>
      <c r="AB105" s="64" t="e">
        <f aca="false">IF(AC105&gt;=AA105,"Cumple","No cumple")</f>
        <v>#N/A</v>
      </c>
      <c r="AC105" s="61"/>
      <c r="AD105" s="61" t="s">
        <v>65</v>
      </c>
      <c r="AE105" s="64" t="e">
        <f aca="false">VLOOKUP(AD105,Datos!$K$6:$M$9,MATCH('ENUMERACION DE ALOJAMIENTOS'!$R105,Datos!$K$6:$M$6,0),0)</f>
        <v>#N/A</v>
      </c>
      <c r="AF105" s="64" t="e">
        <f aca="false">IF(AG105&gt;=AE105,"Cumple","No cumple")</f>
        <v>#N/A</v>
      </c>
      <c r="AG105" s="61"/>
      <c r="AH105" s="61" t="s">
        <v>65</v>
      </c>
      <c r="AI105" s="64" t="e">
        <f aca="false">VLOOKUP(AH105,Datos!$K$6:$M$9,MATCH('ENUMERACION DE ALOJAMIENTOS'!$R105,Datos!$K$6:$M$6,0),0)</f>
        <v>#N/A</v>
      </c>
      <c r="AJ105" s="64" t="e">
        <f aca="false">IF(AK105&gt;=AI105,"Cumple","No cumple")</f>
        <v>#N/A</v>
      </c>
      <c r="AK105" s="61"/>
      <c r="AL105" s="61" t="s">
        <v>65</v>
      </c>
      <c r="AM105" s="64" t="e">
        <f aca="false">VLOOKUP(AL105,Datos!$K$6:$M$9,MATCH('ENUMERACION DE ALOJAMIENTOS'!$R105,Datos!$K$6:$M$6,0),0)</f>
        <v>#N/A</v>
      </c>
      <c r="AN105" s="64" t="e">
        <f aca="false">IF(AO105&gt;=AM105,"Cumple","No cumple")</f>
        <v>#N/A</v>
      </c>
      <c r="AO105" s="61"/>
      <c r="AP105" s="61" t="s">
        <v>65</v>
      </c>
      <c r="AQ105" s="64" t="e">
        <f aca="false">VLOOKUP(AP105,Datos!$K$6:$M$9,MATCH('ENUMERACION DE ALOJAMIENTOS'!$R105,Datos!$K$6:$M$6,0),0)</f>
        <v>#N/A</v>
      </c>
      <c r="AR105" s="64" t="e">
        <f aca="false">IF(AS105&gt;=AQ105,"Cumple","No cumple")</f>
        <v>#N/A</v>
      </c>
      <c r="AS105" s="61"/>
      <c r="AT105" s="65" t="n">
        <f aca="false">IFERROR(IF(Q105="ESTUDIO",BE105,IF(OR(U105=1,U105=""),MIN(X105,V105),W105)),0)</f>
        <v>0</v>
      </c>
      <c r="AU105" s="50" t="str">
        <f aca="false">IF(R105="POR HABITACIONES",AT105-S105,"")</f>
        <v/>
      </c>
      <c r="AV105" s="66" t="n">
        <v>0</v>
      </c>
      <c r="AW105" s="64" t="e">
        <f aca="false">IF(((VLOOKUP($AW$11,Datos!$K$6:$M$9,MATCH('ENUMERACION DE ALOJAMIENTOS'!$R105,Datos!$K$6:$M$6,0),0))*AT105)&lt;10,10,((VLOOKUP($AW$11,Datos!$K$6:$M$9,MATCH('ENUMERACION DE ALOJAMIENTOS'!$R105,Datos!$K$6:$M$6,0),0))*AT105))</f>
        <v>#N/A</v>
      </c>
      <c r="AX105" s="64" t="e">
        <f aca="false">VLOOKUP($AX$11,Datos!$K$6:$P$10,MATCH('ENUMERACION DE ALOJAMIENTOS'!$R105,Datos!$K$6:$P$6,0),0)</f>
        <v>#N/A</v>
      </c>
      <c r="AY105" s="64" t="str">
        <f aca="false">IF($Q105&lt;&gt;"VIVIENDA","",IF(AV105&lt;AW105,"No cumple",""))</f>
        <v/>
      </c>
      <c r="AZ105" s="64" t="str">
        <f aca="false">IF($Q105&lt;&gt;"ESTUDIO","",IF(AV105&lt;AX105,"No cumple",""))</f>
        <v/>
      </c>
      <c r="BA105" s="49" t="n">
        <f aca="false">IF(U105&lt;=1,6,10)</f>
        <v>6</v>
      </c>
      <c r="BB105" s="49" t="n">
        <f aca="false">IF(Q105="ESTUDIO",2,IF((10-AT105)&gt;AT105,ROUNDDOWN(AT105/2,0),MIN(10-AT105,ROUNDDOWN(AT105/2,0))))</f>
        <v>0</v>
      </c>
      <c r="BC105" s="49" t="n">
        <f aca="false">IF((10-AT105-S105)&gt;AT105,ROUNDDOWN(AT105/2,0),MIN(10-AT105-S105,ROUNDDOWN(AT105/2,0)))</f>
        <v>0</v>
      </c>
      <c r="BD105" s="50" t="n">
        <f aca="false">IF(OR(Q105="ESTUDIO",AND(COUNTIF(Z105:AP105,"DOBLE")=1,COUNTIF(Z105:AP105,"Seleccione Tipo")=4)),2,IFERROR(ROUNDDOWN(MIN(BB105:BC105),0),0))</f>
        <v>0</v>
      </c>
      <c r="BE105" s="52" t="s">
        <v>67</v>
      </c>
      <c r="BF105" s="53" t="n">
        <f aca="false">IF(R105="POR HABITACIONES",SUM(BE105,AU105),IF(Q105="ESTUDIO",BD105,SUM(AT105,BE105)))</f>
        <v>0</v>
      </c>
      <c r="BG105" s="54" t="str">
        <f aca="false">IF(OR(COUNTIF(P105:BE105,"No cumple")&gt;0,BF105=0),"NO CLASIFICABLE",R105)</f>
        <v>NO CLASIFICABLE</v>
      </c>
      <c r="BH105" s="67" t="str">
        <f aca="false">IF(AND(OR(Q105&lt;&gt;"Seleccione Tipo",R105&lt;&gt;"Seleccione tipo alquiler"),BG105="Seleccione tipo alquiler"),"Es obligatorio para su clasificación rellenar TIPO y TIPO DE ALQUILER de la vivienda","")</f>
        <v/>
      </c>
    </row>
    <row r="106" customFormat="false" ht="23.3" hidden="false" customHeight="false" outlineLevel="0" collapsed="false">
      <c r="A106" s="56" t="s">
        <v>63</v>
      </c>
      <c r="B106" s="57" t="str">
        <f aca="false">VLOOKUP(A106,VIA_CODIGO,2,0)</f>
        <v>XX</v>
      </c>
      <c r="C106" s="40" t="n">
        <f aca="false">IFERROR(VLOOKUP('ENUMERACION DE ALOJAMIENTOS'!F106,Datos!$A$1:$B$47,2,0),"")</f>
        <v>0</v>
      </c>
      <c r="D106" s="58"/>
      <c r="E106" s="59" t="str">
        <f aca="false">IFERROR(VLOOKUP('ENUMERACION DE ALOJAMIENTOS'!G106,Datos!$D$2:$F$1070,3,0),"")</f>
        <v/>
      </c>
      <c r="F106" s="43" t="s">
        <v>64</v>
      </c>
      <c r="G106" s="43"/>
      <c r="H106" s="60"/>
      <c r="I106" s="61"/>
      <c r="J106" s="61"/>
      <c r="K106" s="61"/>
      <c r="L106" s="61"/>
      <c r="M106" s="62"/>
      <c r="N106" s="61"/>
      <c r="O106" s="61"/>
      <c r="P106" s="61"/>
      <c r="Q106" s="58" t="s">
        <v>65</v>
      </c>
      <c r="R106" s="63" t="s">
        <v>66</v>
      </c>
      <c r="S106" s="63"/>
      <c r="T106" s="48" t="str">
        <f aca="false">IF(R106="POR HABITACIONES",IF(S106="","NO CUMPLE",""),"")</f>
        <v/>
      </c>
      <c r="U106" s="61"/>
      <c r="V106" s="64" t="e">
        <f aca="false">VLOOKUP($V$10,Datos!$K$6:$M$11,MATCH('ENUMERACION DE ALOJAMIENTOS'!R106,Datos!$K$6:$M$6,0),0)</f>
        <v>#N/A</v>
      </c>
      <c r="W106" s="64" t="e">
        <f aca="false">IF(OR(U106=1,U106=""),V106,(SUM(COUNTIF(Z106:AP106,"INDIVIDUAL"),(COUNTIF(Z106:AP106,"DOBLE"))*2)))</f>
        <v>#N/A</v>
      </c>
      <c r="X106" s="64" t="n">
        <f aca="false">SUM(COUNTIF(Z106:AP106,"INDIVIDUAL"),(COUNTIF(Z106:AP106,"DOBLE"))*2)</f>
        <v>0</v>
      </c>
      <c r="Y106" s="64"/>
      <c r="Z106" s="61" t="s">
        <v>65</v>
      </c>
      <c r="AA106" s="64" t="e">
        <f aca="false">VLOOKUP(Z106,Datos!$K$6:$M$9,MATCH('ENUMERACION DE ALOJAMIENTOS'!$R106,Datos!$K$6:$M$6,0),0)</f>
        <v>#N/A</v>
      </c>
      <c r="AB106" s="64" t="e">
        <f aca="false">IF(AC106&gt;=AA106,"Cumple","No cumple")</f>
        <v>#N/A</v>
      </c>
      <c r="AC106" s="61"/>
      <c r="AD106" s="61" t="s">
        <v>65</v>
      </c>
      <c r="AE106" s="64" t="e">
        <f aca="false">VLOOKUP(AD106,Datos!$K$6:$M$9,MATCH('ENUMERACION DE ALOJAMIENTOS'!$R106,Datos!$K$6:$M$6,0),0)</f>
        <v>#N/A</v>
      </c>
      <c r="AF106" s="64" t="e">
        <f aca="false">IF(AG106&gt;=AE106,"Cumple","No cumple")</f>
        <v>#N/A</v>
      </c>
      <c r="AG106" s="61"/>
      <c r="AH106" s="61" t="s">
        <v>65</v>
      </c>
      <c r="AI106" s="64" t="e">
        <f aca="false">VLOOKUP(AH106,Datos!$K$6:$M$9,MATCH('ENUMERACION DE ALOJAMIENTOS'!$R106,Datos!$K$6:$M$6,0),0)</f>
        <v>#N/A</v>
      </c>
      <c r="AJ106" s="64" t="e">
        <f aca="false">IF(AK106&gt;=AI106,"Cumple","No cumple")</f>
        <v>#N/A</v>
      </c>
      <c r="AK106" s="61"/>
      <c r="AL106" s="61" t="s">
        <v>65</v>
      </c>
      <c r="AM106" s="64" t="e">
        <f aca="false">VLOOKUP(AL106,Datos!$K$6:$M$9,MATCH('ENUMERACION DE ALOJAMIENTOS'!$R106,Datos!$K$6:$M$6,0),0)</f>
        <v>#N/A</v>
      </c>
      <c r="AN106" s="64" t="e">
        <f aca="false">IF(AO106&gt;=AM106,"Cumple","No cumple")</f>
        <v>#N/A</v>
      </c>
      <c r="AO106" s="61"/>
      <c r="AP106" s="61" t="s">
        <v>65</v>
      </c>
      <c r="AQ106" s="64" t="e">
        <f aca="false">VLOOKUP(AP106,Datos!$K$6:$M$9,MATCH('ENUMERACION DE ALOJAMIENTOS'!$R106,Datos!$K$6:$M$6,0),0)</f>
        <v>#N/A</v>
      </c>
      <c r="AR106" s="64" t="e">
        <f aca="false">IF(AS106&gt;=AQ106,"Cumple","No cumple")</f>
        <v>#N/A</v>
      </c>
      <c r="AS106" s="61"/>
      <c r="AT106" s="65" t="n">
        <f aca="false">IFERROR(IF(Q106="ESTUDIO",BE106,IF(OR(U106=1,U106=""),MIN(X106,V106),W106)),0)</f>
        <v>0</v>
      </c>
      <c r="AU106" s="50" t="str">
        <f aca="false">IF(R106="POR HABITACIONES",AT106-S106,"")</f>
        <v/>
      </c>
      <c r="AV106" s="66" t="n">
        <v>0</v>
      </c>
      <c r="AW106" s="64" t="e">
        <f aca="false">IF(((VLOOKUP($AW$11,Datos!$K$6:$M$9,MATCH('ENUMERACION DE ALOJAMIENTOS'!$R106,Datos!$K$6:$M$6,0),0))*AT106)&lt;10,10,((VLOOKUP($AW$11,Datos!$K$6:$M$9,MATCH('ENUMERACION DE ALOJAMIENTOS'!$R106,Datos!$K$6:$M$6,0),0))*AT106))</f>
        <v>#N/A</v>
      </c>
      <c r="AX106" s="64" t="e">
        <f aca="false">VLOOKUP($AX$11,Datos!$K$6:$P$10,MATCH('ENUMERACION DE ALOJAMIENTOS'!$R106,Datos!$K$6:$P$6,0),0)</f>
        <v>#N/A</v>
      </c>
      <c r="AY106" s="64" t="str">
        <f aca="false">IF($Q106&lt;&gt;"VIVIENDA","",IF(AV106&lt;AW106,"No cumple",""))</f>
        <v/>
      </c>
      <c r="AZ106" s="64" t="str">
        <f aca="false">IF($Q106&lt;&gt;"ESTUDIO","",IF(AV106&lt;AX106,"No cumple",""))</f>
        <v/>
      </c>
      <c r="BA106" s="49" t="n">
        <f aca="false">IF(U106&lt;=1,6,10)</f>
        <v>6</v>
      </c>
      <c r="BB106" s="49" t="n">
        <f aca="false">IF(Q106="ESTUDIO",2,IF((10-AT106)&gt;AT106,ROUNDDOWN(AT106/2,0),MIN(10-AT106,ROUNDDOWN(AT106/2,0))))</f>
        <v>0</v>
      </c>
      <c r="BC106" s="49" t="n">
        <f aca="false">IF((10-AT106-S106)&gt;AT106,ROUNDDOWN(AT106/2,0),MIN(10-AT106-S106,ROUNDDOWN(AT106/2,0)))</f>
        <v>0</v>
      </c>
      <c r="BD106" s="50" t="n">
        <f aca="false">IF(OR(Q106="ESTUDIO",AND(COUNTIF(Z106:AP106,"DOBLE")=1,COUNTIF(Z106:AP106,"Seleccione Tipo")=4)),2,IFERROR(ROUNDDOWN(MIN(BB106:BC106),0),0))</f>
        <v>0</v>
      </c>
      <c r="BE106" s="52" t="s">
        <v>67</v>
      </c>
      <c r="BF106" s="53" t="n">
        <f aca="false">IF(R106="POR HABITACIONES",SUM(BE106,AU106),IF(Q106="ESTUDIO",BD106,SUM(AT106,BE106)))</f>
        <v>0</v>
      </c>
      <c r="BG106" s="54" t="str">
        <f aca="false">IF(OR(COUNTIF(P106:BE106,"No cumple")&gt;0,BF106=0),"NO CLASIFICABLE",R106)</f>
        <v>NO CLASIFICABLE</v>
      </c>
      <c r="BH106" s="67" t="str">
        <f aca="false">IF(AND(OR(Q106&lt;&gt;"Seleccione Tipo",R106&lt;&gt;"Seleccione tipo alquiler"),BG106="Seleccione tipo alquiler"),"Es obligatorio para su clasificación rellenar TIPO y TIPO DE ALQUILER de la vivienda","")</f>
        <v/>
      </c>
    </row>
    <row r="107" customFormat="false" ht="23.3" hidden="false" customHeight="false" outlineLevel="0" collapsed="false">
      <c r="A107" s="56" t="s">
        <v>63</v>
      </c>
      <c r="B107" s="57" t="str">
        <f aca="false">VLOOKUP(A107,VIA_CODIGO,2,0)</f>
        <v>XX</v>
      </c>
      <c r="C107" s="40" t="n">
        <f aca="false">IFERROR(VLOOKUP('ENUMERACION DE ALOJAMIENTOS'!F107,Datos!$A$1:$B$47,2,0),"")</f>
        <v>0</v>
      </c>
      <c r="D107" s="58"/>
      <c r="E107" s="59" t="str">
        <f aca="false">IFERROR(VLOOKUP('ENUMERACION DE ALOJAMIENTOS'!G107,Datos!$D$2:$F$1070,3,0),"")</f>
        <v/>
      </c>
      <c r="F107" s="43" t="s">
        <v>64</v>
      </c>
      <c r="G107" s="43"/>
      <c r="H107" s="60"/>
      <c r="I107" s="61"/>
      <c r="J107" s="61"/>
      <c r="K107" s="61"/>
      <c r="L107" s="61"/>
      <c r="M107" s="62"/>
      <c r="N107" s="61"/>
      <c r="O107" s="61"/>
      <c r="P107" s="61"/>
      <c r="Q107" s="58" t="s">
        <v>65</v>
      </c>
      <c r="R107" s="63" t="s">
        <v>66</v>
      </c>
      <c r="S107" s="63"/>
      <c r="T107" s="48" t="str">
        <f aca="false">IF(R107="POR HABITACIONES",IF(S107="","NO CUMPLE",""),"")</f>
        <v/>
      </c>
      <c r="U107" s="61"/>
      <c r="V107" s="64" t="e">
        <f aca="false">VLOOKUP($V$10,Datos!$K$6:$M$11,MATCH('ENUMERACION DE ALOJAMIENTOS'!R107,Datos!$K$6:$M$6,0),0)</f>
        <v>#N/A</v>
      </c>
      <c r="W107" s="64" t="e">
        <f aca="false">IF(OR(U107=1,U107=""),V107,(SUM(COUNTIF(Z107:AP107,"INDIVIDUAL"),(COUNTIF(Z107:AP107,"DOBLE"))*2)))</f>
        <v>#N/A</v>
      </c>
      <c r="X107" s="64" t="n">
        <f aca="false">SUM(COUNTIF(Z107:AP107,"INDIVIDUAL"),(COUNTIF(Z107:AP107,"DOBLE"))*2)</f>
        <v>0</v>
      </c>
      <c r="Y107" s="64"/>
      <c r="Z107" s="61" t="s">
        <v>65</v>
      </c>
      <c r="AA107" s="64" t="e">
        <f aca="false">VLOOKUP(Z107,Datos!$K$6:$M$9,MATCH('ENUMERACION DE ALOJAMIENTOS'!$R107,Datos!$K$6:$M$6,0),0)</f>
        <v>#N/A</v>
      </c>
      <c r="AB107" s="64" t="e">
        <f aca="false">IF(AC107&gt;=AA107,"Cumple","No cumple")</f>
        <v>#N/A</v>
      </c>
      <c r="AC107" s="61"/>
      <c r="AD107" s="61" t="s">
        <v>65</v>
      </c>
      <c r="AE107" s="64" t="e">
        <f aca="false">VLOOKUP(AD107,Datos!$K$6:$M$9,MATCH('ENUMERACION DE ALOJAMIENTOS'!$R107,Datos!$K$6:$M$6,0),0)</f>
        <v>#N/A</v>
      </c>
      <c r="AF107" s="64" t="e">
        <f aca="false">IF(AG107&gt;=AE107,"Cumple","No cumple")</f>
        <v>#N/A</v>
      </c>
      <c r="AG107" s="61"/>
      <c r="AH107" s="61" t="s">
        <v>65</v>
      </c>
      <c r="AI107" s="64" t="e">
        <f aca="false">VLOOKUP(AH107,Datos!$K$6:$M$9,MATCH('ENUMERACION DE ALOJAMIENTOS'!$R107,Datos!$K$6:$M$6,0),0)</f>
        <v>#N/A</v>
      </c>
      <c r="AJ107" s="64" t="e">
        <f aca="false">IF(AK107&gt;=AI107,"Cumple","No cumple")</f>
        <v>#N/A</v>
      </c>
      <c r="AK107" s="61"/>
      <c r="AL107" s="61" t="s">
        <v>65</v>
      </c>
      <c r="AM107" s="64" t="e">
        <f aca="false">VLOOKUP(AL107,Datos!$K$6:$M$9,MATCH('ENUMERACION DE ALOJAMIENTOS'!$R107,Datos!$K$6:$M$6,0),0)</f>
        <v>#N/A</v>
      </c>
      <c r="AN107" s="64" t="e">
        <f aca="false">IF(AO107&gt;=AM107,"Cumple","No cumple")</f>
        <v>#N/A</v>
      </c>
      <c r="AO107" s="61"/>
      <c r="AP107" s="61" t="s">
        <v>65</v>
      </c>
      <c r="AQ107" s="64" t="e">
        <f aca="false">VLOOKUP(AP107,Datos!$K$6:$M$9,MATCH('ENUMERACION DE ALOJAMIENTOS'!$R107,Datos!$K$6:$M$6,0),0)</f>
        <v>#N/A</v>
      </c>
      <c r="AR107" s="64" t="e">
        <f aca="false">IF(AS107&gt;=AQ107,"Cumple","No cumple")</f>
        <v>#N/A</v>
      </c>
      <c r="AS107" s="61"/>
      <c r="AT107" s="65" t="n">
        <f aca="false">IFERROR(IF(Q107="ESTUDIO",BE107,IF(OR(U107=1,U107=""),MIN(X107,V107),W107)),0)</f>
        <v>0</v>
      </c>
      <c r="AU107" s="50" t="str">
        <f aca="false">IF(R107="POR HABITACIONES",AT107-S107,"")</f>
        <v/>
      </c>
      <c r="AV107" s="66" t="n">
        <v>0</v>
      </c>
      <c r="AW107" s="64" t="e">
        <f aca="false">IF(((VLOOKUP($AW$11,Datos!$K$6:$M$9,MATCH('ENUMERACION DE ALOJAMIENTOS'!$R107,Datos!$K$6:$M$6,0),0))*AT107)&lt;10,10,((VLOOKUP($AW$11,Datos!$K$6:$M$9,MATCH('ENUMERACION DE ALOJAMIENTOS'!$R107,Datos!$K$6:$M$6,0),0))*AT107))</f>
        <v>#N/A</v>
      </c>
      <c r="AX107" s="64" t="e">
        <f aca="false">VLOOKUP($AX$11,Datos!$K$6:$P$10,MATCH('ENUMERACION DE ALOJAMIENTOS'!$R107,Datos!$K$6:$P$6,0),0)</f>
        <v>#N/A</v>
      </c>
      <c r="AY107" s="64" t="str">
        <f aca="false">IF($Q107&lt;&gt;"VIVIENDA","",IF(AV107&lt;AW107,"No cumple",""))</f>
        <v/>
      </c>
      <c r="AZ107" s="64" t="str">
        <f aca="false">IF($Q107&lt;&gt;"ESTUDIO","",IF(AV107&lt;AX107,"No cumple",""))</f>
        <v/>
      </c>
      <c r="BA107" s="49" t="n">
        <f aca="false">IF(U107&lt;=1,6,10)</f>
        <v>6</v>
      </c>
      <c r="BB107" s="49" t="n">
        <f aca="false">IF(Q107="ESTUDIO",2,IF((10-AT107)&gt;AT107,ROUNDDOWN(AT107/2,0),MIN(10-AT107,ROUNDDOWN(AT107/2,0))))</f>
        <v>0</v>
      </c>
      <c r="BC107" s="49" t="n">
        <f aca="false">IF((10-AT107-S107)&gt;AT107,ROUNDDOWN(AT107/2,0),MIN(10-AT107-S107,ROUNDDOWN(AT107/2,0)))</f>
        <v>0</v>
      </c>
      <c r="BD107" s="50" t="n">
        <f aca="false">IF(OR(Q107="ESTUDIO",AND(COUNTIF(Z107:AP107,"DOBLE")=1,COUNTIF(Z107:AP107,"Seleccione Tipo")=4)),2,IFERROR(ROUNDDOWN(MIN(BB107:BC107),0),0))</f>
        <v>0</v>
      </c>
      <c r="BE107" s="52" t="s">
        <v>67</v>
      </c>
      <c r="BF107" s="53" t="n">
        <f aca="false">IF(R107="POR HABITACIONES",SUM(BE107,AU107),IF(Q107="ESTUDIO",BD107,SUM(AT107,BE107)))</f>
        <v>0</v>
      </c>
      <c r="BG107" s="54" t="str">
        <f aca="false">IF(OR(COUNTIF(P107:BE107,"No cumple")&gt;0,BF107=0),"NO CLASIFICABLE",R107)</f>
        <v>NO CLASIFICABLE</v>
      </c>
      <c r="BH107" s="67" t="str">
        <f aca="false">IF(AND(OR(Q107&lt;&gt;"Seleccione Tipo",R107&lt;&gt;"Seleccione tipo alquiler"),BG107="Seleccione tipo alquiler"),"Es obligatorio para su clasificación rellenar TIPO y TIPO DE ALQUILER de la vivienda","")</f>
        <v/>
      </c>
    </row>
    <row r="108" customFormat="false" ht="23.3" hidden="false" customHeight="false" outlineLevel="0" collapsed="false">
      <c r="A108" s="56" t="s">
        <v>63</v>
      </c>
      <c r="B108" s="57" t="str">
        <f aca="false">VLOOKUP(A108,VIA_CODIGO,2,0)</f>
        <v>XX</v>
      </c>
      <c r="C108" s="40" t="n">
        <f aca="false">IFERROR(VLOOKUP('ENUMERACION DE ALOJAMIENTOS'!F108,Datos!$A$1:$B$47,2,0),"")</f>
        <v>0</v>
      </c>
      <c r="D108" s="58"/>
      <c r="E108" s="59" t="str">
        <f aca="false">IFERROR(VLOOKUP('ENUMERACION DE ALOJAMIENTOS'!G108,Datos!$D$2:$F$1070,3,0),"")</f>
        <v/>
      </c>
      <c r="F108" s="43" t="s">
        <v>64</v>
      </c>
      <c r="G108" s="43"/>
      <c r="H108" s="60"/>
      <c r="I108" s="61"/>
      <c r="J108" s="61"/>
      <c r="K108" s="61"/>
      <c r="L108" s="61"/>
      <c r="M108" s="62"/>
      <c r="N108" s="61"/>
      <c r="O108" s="61"/>
      <c r="P108" s="61"/>
      <c r="Q108" s="58" t="s">
        <v>65</v>
      </c>
      <c r="R108" s="63" t="s">
        <v>66</v>
      </c>
      <c r="S108" s="63"/>
      <c r="T108" s="48" t="str">
        <f aca="false">IF(R108="POR HABITACIONES",IF(S108="","NO CUMPLE",""),"")</f>
        <v/>
      </c>
      <c r="U108" s="61"/>
      <c r="V108" s="64" t="e">
        <f aca="false">VLOOKUP($V$10,Datos!$K$6:$M$11,MATCH('ENUMERACION DE ALOJAMIENTOS'!R108,Datos!$K$6:$M$6,0),0)</f>
        <v>#N/A</v>
      </c>
      <c r="W108" s="64" t="e">
        <f aca="false">IF(OR(U108=1,U108=""),V108,(SUM(COUNTIF(Z108:AP108,"INDIVIDUAL"),(COUNTIF(Z108:AP108,"DOBLE"))*2)))</f>
        <v>#N/A</v>
      </c>
      <c r="X108" s="64" t="n">
        <f aca="false">SUM(COUNTIF(Z108:AP108,"INDIVIDUAL"),(COUNTIF(Z108:AP108,"DOBLE"))*2)</f>
        <v>0</v>
      </c>
      <c r="Y108" s="64"/>
      <c r="Z108" s="61" t="s">
        <v>65</v>
      </c>
      <c r="AA108" s="64" t="e">
        <f aca="false">VLOOKUP(Z108,Datos!$K$6:$M$9,MATCH('ENUMERACION DE ALOJAMIENTOS'!$R108,Datos!$K$6:$M$6,0),0)</f>
        <v>#N/A</v>
      </c>
      <c r="AB108" s="64" t="e">
        <f aca="false">IF(AC108&gt;=AA108,"Cumple","No cumple")</f>
        <v>#N/A</v>
      </c>
      <c r="AC108" s="61"/>
      <c r="AD108" s="61" t="s">
        <v>65</v>
      </c>
      <c r="AE108" s="64" t="e">
        <f aca="false">VLOOKUP(AD108,Datos!$K$6:$M$9,MATCH('ENUMERACION DE ALOJAMIENTOS'!$R108,Datos!$K$6:$M$6,0),0)</f>
        <v>#N/A</v>
      </c>
      <c r="AF108" s="64" t="e">
        <f aca="false">IF(AG108&gt;=AE108,"Cumple","No cumple")</f>
        <v>#N/A</v>
      </c>
      <c r="AG108" s="61"/>
      <c r="AH108" s="61" t="s">
        <v>65</v>
      </c>
      <c r="AI108" s="64" t="e">
        <f aca="false">VLOOKUP(AH108,Datos!$K$6:$M$9,MATCH('ENUMERACION DE ALOJAMIENTOS'!$R108,Datos!$K$6:$M$6,0),0)</f>
        <v>#N/A</v>
      </c>
      <c r="AJ108" s="64" t="e">
        <f aca="false">IF(AK108&gt;=AI108,"Cumple","No cumple")</f>
        <v>#N/A</v>
      </c>
      <c r="AK108" s="61"/>
      <c r="AL108" s="61" t="s">
        <v>65</v>
      </c>
      <c r="AM108" s="64" t="e">
        <f aca="false">VLOOKUP(AL108,Datos!$K$6:$M$9,MATCH('ENUMERACION DE ALOJAMIENTOS'!$R108,Datos!$K$6:$M$6,0),0)</f>
        <v>#N/A</v>
      </c>
      <c r="AN108" s="64" t="e">
        <f aca="false">IF(AO108&gt;=AM108,"Cumple","No cumple")</f>
        <v>#N/A</v>
      </c>
      <c r="AO108" s="61"/>
      <c r="AP108" s="61" t="s">
        <v>65</v>
      </c>
      <c r="AQ108" s="64" t="e">
        <f aca="false">VLOOKUP(AP108,Datos!$K$6:$M$9,MATCH('ENUMERACION DE ALOJAMIENTOS'!$R108,Datos!$K$6:$M$6,0),0)</f>
        <v>#N/A</v>
      </c>
      <c r="AR108" s="64" t="e">
        <f aca="false">IF(AS108&gt;=AQ108,"Cumple","No cumple")</f>
        <v>#N/A</v>
      </c>
      <c r="AS108" s="61"/>
      <c r="AT108" s="65" t="n">
        <f aca="false">IFERROR(IF(Q108="ESTUDIO",BE108,IF(OR(U108=1,U108=""),MIN(X108,V108),W108)),0)</f>
        <v>0</v>
      </c>
      <c r="AU108" s="50" t="str">
        <f aca="false">IF(R108="POR HABITACIONES",AT108-S108,"")</f>
        <v/>
      </c>
      <c r="AV108" s="66" t="n">
        <v>0</v>
      </c>
      <c r="AW108" s="64" t="e">
        <f aca="false">IF(((VLOOKUP($AW$11,Datos!$K$6:$M$9,MATCH('ENUMERACION DE ALOJAMIENTOS'!$R108,Datos!$K$6:$M$6,0),0))*AT108)&lt;10,10,((VLOOKUP($AW$11,Datos!$K$6:$M$9,MATCH('ENUMERACION DE ALOJAMIENTOS'!$R108,Datos!$K$6:$M$6,0),0))*AT108))</f>
        <v>#N/A</v>
      </c>
      <c r="AX108" s="64" t="e">
        <f aca="false">VLOOKUP($AX$11,Datos!$K$6:$P$10,MATCH('ENUMERACION DE ALOJAMIENTOS'!$R108,Datos!$K$6:$P$6,0),0)</f>
        <v>#N/A</v>
      </c>
      <c r="AY108" s="64" t="str">
        <f aca="false">IF($Q108&lt;&gt;"VIVIENDA","",IF(AV108&lt;AW108,"No cumple",""))</f>
        <v/>
      </c>
      <c r="AZ108" s="64" t="str">
        <f aca="false">IF($Q108&lt;&gt;"ESTUDIO","",IF(AV108&lt;AX108,"No cumple",""))</f>
        <v/>
      </c>
      <c r="BA108" s="49" t="n">
        <f aca="false">IF(U108&lt;=1,6,10)</f>
        <v>6</v>
      </c>
      <c r="BB108" s="49" t="n">
        <f aca="false">IF(Q108="ESTUDIO",2,IF((10-AT108)&gt;AT108,ROUNDDOWN(AT108/2,0),MIN(10-AT108,ROUNDDOWN(AT108/2,0))))</f>
        <v>0</v>
      </c>
      <c r="BC108" s="49" t="n">
        <f aca="false">IF((10-AT108-S108)&gt;AT108,ROUNDDOWN(AT108/2,0),MIN(10-AT108-S108,ROUNDDOWN(AT108/2,0)))</f>
        <v>0</v>
      </c>
      <c r="BD108" s="50" t="n">
        <f aca="false">IF(OR(Q108="ESTUDIO",AND(COUNTIF(Z108:AP108,"DOBLE")=1,COUNTIF(Z108:AP108,"Seleccione Tipo")=4)),2,IFERROR(ROUNDDOWN(MIN(BB108:BC108),0),0))</f>
        <v>0</v>
      </c>
      <c r="BE108" s="52" t="s">
        <v>67</v>
      </c>
      <c r="BF108" s="53" t="n">
        <f aca="false">IF(R108="POR HABITACIONES",SUM(BE108,AU108),IF(Q108="ESTUDIO",BD108,SUM(AT108,BE108)))</f>
        <v>0</v>
      </c>
      <c r="BG108" s="54" t="str">
        <f aca="false">IF(OR(COUNTIF(P108:BE108,"No cumple")&gt;0,BF108=0),"NO CLASIFICABLE",R108)</f>
        <v>NO CLASIFICABLE</v>
      </c>
      <c r="BH108" s="67" t="str">
        <f aca="false">IF(AND(OR(Q108&lt;&gt;"Seleccione Tipo",R108&lt;&gt;"Seleccione tipo alquiler"),BG108="Seleccione tipo alquiler"),"Es obligatorio para su clasificación rellenar TIPO y TIPO DE ALQUILER de la vivienda","")</f>
        <v/>
      </c>
    </row>
    <row r="109" customFormat="false" ht="23.3" hidden="false" customHeight="false" outlineLevel="0" collapsed="false">
      <c r="A109" s="56" t="s">
        <v>63</v>
      </c>
      <c r="B109" s="57" t="str">
        <f aca="false">VLOOKUP(A109,VIA_CODIGO,2,0)</f>
        <v>XX</v>
      </c>
      <c r="C109" s="40" t="n">
        <f aca="false">IFERROR(VLOOKUP('ENUMERACION DE ALOJAMIENTOS'!F109,Datos!$A$1:$B$47,2,0),"")</f>
        <v>0</v>
      </c>
      <c r="D109" s="58"/>
      <c r="E109" s="59" t="str">
        <f aca="false">IFERROR(VLOOKUP('ENUMERACION DE ALOJAMIENTOS'!G109,Datos!$D$2:$F$1070,3,0),"")</f>
        <v/>
      </c>
      <c r="F109" s="43" t="s">
        <v>64</v>
      </c>
      <c r="G109" s="43"/>
      <c r="H109" s="60"/>
      <c r="I109" s="61"/>
      <c r="J109" s="61"/>
      <c r="K109" s="61"/>
      <c r="L109" s="61"/>
      <c r="M109" s="62"/>
      <c r="N109" s="61"/>
      <c r="O109" s="61"/>
      <c r="P109" s="61"/>
      <c r="Q109" s="58" t="s">
        <v>65</v>
      </c>
      <c r="R109" s="63" t="s">
        <v>66</v>
      </c>
      <c r="S109" s="63"/>
      <c r="T109" s="48" t="str">
        <f aca="false">IF(R109="POR HABITACIONES",IF(S109="","NO CUMPLE",""),"")</f>
        <v/>
      </c>
      <c r="U109" s="61"/>
      <c r="V109" s="64" t="e">
        <f aca="false">VLOOKUP($V$10,Datos!$K$6:$M$11,MATCH('ENUMERACION DE ALOJAMIENTOS'!R109,Datos!$K$6:$M$6,0),0)</f>
        <v>#N/A</v>
      </c>
      <c r="W109" s="64" t="e">
        <f aca="false">IF(OR(U109=1,U109=""),V109,(SUM(COUNTIF(Z109:AP109,"INDIVIDUAL"),(COUNTIF(Z109:AP109,"DOBLE"))*2)))</f>
        <v>#N/A</v>
      </c>
      <c r="X109" s="64" t="n">
        <f aca="false">SUM(COUNTIF(Z109:AP109,"INDIVIDUAL"),(COUNTIF(Z109:AP109,"DOBLE"))*2)</f>
        <v>0</v>
      </c>
      <c r="Y109" s="64"/>
      <c r="Z109" s="61" t="s">
        <v>65</v>
      </c>
      <c r="AA109" s="64" t="e">
        <f aca="false">VLOOKUP(Z109,Datos!$K$6:$M$9,MATCH('ENUMERACION DE ALOJAMIENTOS'!$R109,Datos!$K$6:$M$6,0),0)</f>
        <v>#N/A</v>
      </c>
      <c r="AB109" s="64" t="e">
        <f aca="false">IF(AC109&gt;=AA109,"Cumple","No cumple")</f>
        <v>#N/A</v>
      </c>
      <c r="AC109" s="61"/>
      <c r="AD109" s="61" t="s">
        <v>65</v>
      </c>
      <c r="AE109" s="64" t="e">
        <f aca="false">VLOOKUP(AD109,Datos!$K$6:$M$9,MATCH('ENUMERACION DE ALOJAMIENTOS'!$R109,Datos!$K$6:$M$6,0),0)</f>
        <v>#N/A</v>
      </c>
      <c r="AF109" s="64" t="e">
        <f aca="false">IF(AG109&gt;=AE109,"Cumple","No cumple")</f>
        <v>#N/A</v>
      </c>
      <c r="AG109" s="61"/>
      <c r="AH109" s="61" t="s">
        <v>65</v>
      </c>
      <c r="AI109" s="64" t="e">
        <f aca="false">VLOOKUP(AH109,Datos!$K$6:$M$9,MATCH('ENUMERACION DE ALOJAMIENTOS'!$R109,Datos!$K$6:$M$6,0),0)</f>
        <v>#N/A</v>
      </c>
      <c r="AJ109" s="64" t="e">
        <f aca="false">IF(AK109&gt;=AI109,"Cumple","No cumple")</f>
        <v>#N/A</v>
      </c>
      <c r="AK109" s="61"/>
      <c r="AL109" s="61" t="s">
        <v>65</v>
      </c>
      <c r="AM109" s="64" t="e">
        <f aca="false">VLOOKUP(AL109,Datos!$K$6:$M$9,MATCH('ENUMERACION DE ALOJAMIENTOS'!$R109,Datos!$K$6:$M$6,0),0)</f>
        <v>#N/A</v>
      </c>
      <c r="AN109" s="64" t="e">
        <f aca="false">IF(AO109&gt;=AM109,"Cumple","No cumple")</f>
        <v>#N/A</v>
      </c>
      <c r="AO109" s="61"/>
      <c r="AP109" s="61" t="s">
        <v>65</v>
      </c>
      <c r="AQ109" s="64" t="e">
        <f aca="false">VLOOKUP(AP109,Datos!$K$6:$M$9,MATCH('ENUMERACION DE ALOJAMIENTOS'!$R109,Datos!$K$6:$M$6,0),0)</f>
        <v>#N/A</v>
      </c>
      <c r="AR109" s="64" t="e">
        <f aca="false">IF(AS109&gt;=AQ109,"Cumple","No cumple")</f>
        <v>#N/A</v>
      </c>
      <c r="AS109" s="61"/>
      <c r="AT109" s="65" t="n">
        <f aca="false">IFERROR(IF(Q109="ESTUDIO",BE109,IF(OR(U109=1,U109=""),MIN(X109,V109),W109)),0)</f>
        <v>0</v>
      </c>
      <c r="AU109" s="50" t="str">
        <f aca="false">IF(R109="POR HABITACIONES",AT109-S109,"")</f>
        <v/>
      </c>
      <c r="AV109" s="66" t="n">
        <v>0</v>
      </c>
      <c r="AW109" s="64" t="e">
        <f aca="false">IF(((VLOOKUP($AW$11,Datos!$K$6:$M$9,MATCH('ENUMERACION DE ALOJAMIENTOS'!$R109,Datos!$K$6:$M$6,0),0))*AT109)&lt;10,10,((VLOOKUP($AW$11,Datos!$K$6:$M$9,MATCH('ENUMERACION DE ALOJAMIENTOS'!$R109,Datos!$K$6:$M$6,0),0))*AT109))</f>
        <v>#N/A</v>
      </c>
      <c r="AX109" s="64" t="e">
        <f aca="false">VLOOKUP($AX$11,Datos!$K$6:$P$10,MATCH('ENUMERACION DE ALOJAMIENTOS'!$R109,Datos!$K$6:$P$6,0),0)</f>
        <v>#N/A</v>
      </c>
      <c r="AY109" s="64" t="str">
        <f aca="false">IF($Q109&lt;&gt;"VIVIENDA","",IF(AV109&lt;AW109,"No cumple",""))</f>
        <v/>
      </c>
      <c r="AZ109" s="64" t="str">
        <f aca="false">IF($Q109&lt;&gt;"ESTUDIO","",IF(AV109&lt;AX109,"No cumple",""))</f>
        <v/>
      </c>
      <c r="BA109" s="49" t="n">
        <f aca="false">IF(U109&lt;=1,6,10)</f>
        <v>6</v>
      </c>
      <c r="BB109" s="49" t="n">
        <f aca="false">IF(Q109="ESTUDIO",2,IF((10-AT109)&gt;AT109,ROUNDDOWN(AT109/2,0),MIN(10-AT109,ROUNDDOWN(AT109/2,0))))</f>
        <v>0</v>
      </c>
      <c r="BC109" s="49" t="n">
        <f aca="false">IF((10-AT109-S109)&gt;AT109,ROUNDDOWN(AT109/2,0),MIN(10-AT109-S109,ROUNDDOWN(AT109/2,0)))</f>
        <v>0</v>
      </c>
      <c r="BD109" s="50" t="n">
        <f aca="false">IF(OR(Q109="ESTUDIO",AND(COUNTIF(Z109:AP109,"DOBLE")=1,COUNTIF(Z109:AP109,"Seleccione Tipo")=4)),2,IFERROR(ROUNDDOWN(MIN(BB109:BC109),0),0))</f>
        <v>0</v>
      </c>
      <c r="BE109" s="52" t="s">
        <v>67</v>
      </c>
      <c r="BF109" s="53" t="n">
        <f aca="false">IF(R109="POR HABITACIONES",SUM(BE109,AU109),IF(Q109="ESTUDIO",BD109,SUM(AT109,BE109)))</f>
        <v>0</v>
      </c>
      <c r="BG109" s="54" t="str">
        <f aca="false">IF(OR(COUNTIF(P109:BE109,"No cumple")&gt;0,BF109=0),"NO CLASIFICABLE",R109)</f>
        <v>NO CLASIFICABLE</v>
      </c>
      <c r="BH109" s="67" t="str">
        <f aca="false">IF(AND(OR(Q109&lt;&gt;"Seleccione Tipo",R109&lt;&gt;"Seleccione tipo alquiler"),BG109="Seleccione tipo alquiler"),"Es obligatorio para su clasificación rellenar TIPO y TIPO DE ALQUILER de la vivienda","")</f>
        <v/>
      </c>
    </row>
    <row r="110" customFormat="false" ht="23.3" hidden="false" customHeight="false" outlineLevel="0" collapsed="false">
      <c r="A110" s="56" t="s">
        <v>63</v>
      </c>
      <c r="B110" s="57" t="str">
        <f aca="false">VLOOKUP(A110,VIA_CODIGO,2,0)</f>
        <v>XX</v>
      </c>
      <c r="C110" s="40" t="n">
        <f aca="false">IFERROR(VLOOKUP('ENUMERACION DE ALOJAMIENTOS'!F110,Datos!$A$1:$B$47,2,0),"")</f>
        <v>0</v>
      </c>
      <c r="D110" s="58"/>
      <c r="E110" s="59" t="str">
        <f aca="false">IFERROR(VLOOKUP('ENUMERACION DE ALOJAMIENTOS'!G110,Datos!$D$2:$F$1070,3,0),"")</f>
        <v/>
      </c>
      <c r="F110" s="43" t="s">
        <v>64</v>
      </c>
      <c r="G110" s="43"/>
      <c r="H110" s="60"/>
      <c r="I110" s="61"/>
      <c r="J110" s="61"/>
      <c r="K110" s="61"/>
      <c r="L110" s="61"/>
      <c r="M110" s="62"/>
      <c r="N110" s="61"/>
      <c r="O110" s="61"/>
      <c r="P110" s="61"/>
      <c r="Q110" s="58" t="s">
        <v>65</v>
      </c>
      <c r="R110" s="63" t="s">
        <v>66</v>
      </c>
      <c r="S110" s="63"/>
      <c r="T110" s="48" t="str">
        <f aca="false">IF(R110="POR HABITACIONES",IF(S110="","NO CUMPLE",""),"")</f>
        <v/>
      </c>
      <c r="U110" s="61"/>
      <c r="V110" s="64" t="e">
        <f aca="false">VLOOKUP($V$10,Datos!$K$6:$M$11,MATCH('ENUMERACION DE ALOJAMIENTOS'!R110,Datos!$K$6:$M$6,0),0)</f>
        <v>#N/A</v>
      </c>
      <c r="W110" s="64" t="e">
        <f aca="false">IF(OR(U110=1,U110=""),V110,(SUM(COUNTIF(Z110:AP110,"INDIVIDUAL"),(COUNTIF(Z110:AP110,"DOBLE"))*2)))</f>
        <v>#N/A</v>
      </c>
      <c r="X110" s="64" t="n">
        <f aca="false">SUM(COUNTIF(Z110:AP110,"INDIVIDUAL"),(COUNTIF(Z110:AP110,"DOBLE"))*2)</f>
        <v>0</v>
      </c>
      <c r="Y110" s="64"/>
      <c r="Z110" s="61" t="s">
        <v>65</v>
      </c>
      <c r="AA110" s="64" t="e">
        <f aca="false">VLOOKUP(Z110,Datos!$K$6:$M$9,MATCH('ENUMERACION DE ALOJAMIENTOS'!$R110,Datos!$K$6:$M$6,0),0)</f>
        <v>#N/A</v>
      </c>
      <c r="AB110" s="64" t="e">
        <f aca="false">IF(AC110&gt;=AA110,"Cumple","No cumple")</f>
        <v>#N/A</v>
      </c>
      <c r="AC110" s="61"/>
      <c r="AD110" s="61" t="s">
        <v>65</v>
      </c>
      <c r="AE110" s="64" t="e">
        <f aca="false">VLOOKUP(AD110,Datos!$K$6:$M$9,MATCH('ENUMERACION DE ALOJAMIENTOS'!$R110,Datos!$K$6:$M$6,0),0)</f>
        <v>#N/A</v>
      </c>
      <c r="AF110" s="64" t="e">
        <f aca="false">IF(AG110&gt;=AE110,"Cumple","No cumple")</f>
        <v>#N/A</v>
      </c>
      <c r="AG110" s="61"/>
      <c r="AH110" s="61" t="s">
        <v>65</v>
      </c>
      <c r="AI110" s="64" t="e">
        <f aca="false">VLOOKUP(AH110,Datos!$K$6:$M$9,MATCH('ENUMERACION DE ALOJAMIENTOS'!$R110,Datos!$K$6:$M$6,0),0)</f>
        <v>#N/A</v>
      </c>
      <c r="AJ110" s="64" t="e">
        <f aca="false">IF(AK110&gt;=AI110,"Cumple","No cumple")</f>
        <v>#N/A</v>
      </c>
      <c r="AK110" s="61"/>
      <c r="AL110" s="61" t="s">
        <v>65</v>
      </c>
      <c r="AM110" s="64" t="e">
        <f aca="false">VLOOKUP(AL110,Datos!$K$6:$M$9,MATCH('ENUMERACION DE ALOJAMIENTOS'!$R110,Datos!$K$6:$M$6,0),0)</f>
        <v>#N/A</v>
      </c>
      <c r="AN110" s="64" t="e">
        <f aca="false">IF(AO110&gt;=AM110,"Cumple","No cumple")</f>
        <v>#N/A</v>
      </c>
      <c r="AO110" s="61"/>
      <c r="AP110" s="61" t="s">
        <v>65</v>
      </c>
      <c r="AQ110" s="64" t="e">
        <f aca="false">VLOOKUP(AP110,Datos!$K$6:$M$9,MATCH('ENUMERACION DE ALOJAMIENTOS'!$R110,Datos!$K$6:$M$6,0),0)</f>
        <v>#N/A</v>
      </c>
      <c r="AR110" s="64" t="e">
        <f aca="false">IF(AS110&gt;=AQ110,"Cumple","No cumple")</f>
        <v>#N/A</v>
      </c>
      <c r="AS110" s="61"/>
      <c r="AT110" s="65" t="n">
        <f aca="false">IFERROR(IF(Q110="ESTUDIO",BE110,IF(OR(U110=1,U110=""),MIN(X110,V110),W110)),0)</f>
        <v>0</v>
      </c>
      <c r="AU110" s="50" t="str">
        <f aca="false">IF(R110="POR HABITACIONES",AT110-S110,"")</f>
        <v/>
      </c>
      <c r="AV110" s="66" t="n">
        <v>0</v>
      </c>
      <c r="AW110" s="64" t="e">
        <f aca="false">IF(((VLOOKUP($AW$11,Datos!$K$6:$M$9,MATCH('ENUMERACION DE ALOJAMIENTOS'!$R110,Datos!$K$6:$M$6,0),0))*AT110)&lt;10,10,((VLOOKUP($AW$11,Datos!$K$6:$M$9,MATCH('ENUMERACION DE ALOJAMIENTOS'!$R110,Datos!$K$6:$M$6,0),0))*AT110))</f>
        <v>#N/A</v>
      </c>
      <c r="AX110" s="64" t="e">
        <f aca="false">VLOOKUP($AX$11,Datos!$K$6:$P$10,MATCH('ENUMERACION DE ALOJAMIENTOS'!$R110,Datos!$K$6:$P$6,0),0)</f>
        <v>#N/A</v>
      </c>
      <c r="AY110" s="64" t="str">
        <f aca="false">IF($Q110&lt;&gt;"VIVIENDA","",IF(AV110&lt;AW110,"No cumple",""))</f>
        <v/>
      </c>
      <c r="AZ110" s="64" t="str">
        <f aca="false">IF($Q110&lt;&gt;"ESTUDIO","",IF(AV110&lt;AX110,"No cumple",""))</f>
        <v/>
      </c>
      <c r="BA110" s="49" t="n">
        <f aca="false">IF(U110&lt;=1,6,10)</f>
        <v>6</v>
      </c>
      <c r="BB110" s="49" t="n">
        <f aca="false">IF(Q110="ESTUDIO",2,IF((10-AT110)&gt;AT110,ROUNDDOWN(AT110/2,0),MIN(10-AT110,ROUNDDOWN(AT110/2,0))))</f>
        <v>0</v>
      </c>
      <c r="BC110" s="49" t="n">
        <f aca="false">IF((10-AT110-S110)&gt;AT110,ROUNDDOWN(AT110/2,0),MIN(10-AT110-S110,ROUNDDOWN(AT110/2,0)))</f>
        <v>0</v>
      </c>
      <c r="BD110" s="50" t="n">
        <f aca="false">IF(OR(Q110="ESTUDIO",AND(COUNTIF(Z110:AP110,"DOBLE")=1,COUNTIF(Z110:AP110,"Seleccione Tipo")=4)),2,IFERROR(ROUNDDOWN(MIN(BB110:BC110),0),0))</f>
        <v>0</v>
      </c>
      <c r="BE110" s="52" t="s">
        <v>67</v>
      </c>
      <c r="BF110" s="53" t="n">
        <f aca="false">IF(R110="POR HABITACIONES",SUM(BE110,AU110),IF(Q110="ESTUDIO",BD110,SUM(AT110,BE110)))</f>
        <v>0</v>
      </c>
      <c r="BG110" s="54" t="str">
        <f aca="false">IF(OR(COUNTIF(P110:BE110,"No cumple")&gt;0,BF110=0),"NO CLASIFICABLE",R110)</f>
        <v>NO CLASIFICABLE</v>
      </c>
      <c r="BH110" s="67" t="str">
        <f aca="false">IF(AND(OR(Q110&lt;&gt;"Seleccione Tipo",R110&lt;&gt;"Seleccione tipo alquiler"),BG110="Seleccione tipo alquiler"),"Es obligatorio para su clasificación rellenar TIPO y TIPO DE ALQUILER de la vivienda","")</f>
        <v/>
      </c>
    </row>
    <row r="111" customFormat="false" ht="23.3" hidden="false" customHeight="false" outlineLevel="0" collapsed="false">
      <c r="A111" s="56" t="s">
        <v>63</v>
      </c>
      <c r="B111" s="57" t="str">
        <f aca="false">VLOOKUP(A111,VIA_CODIGO,2,0)</f>
        <v>XX</v>
      </c>
      <c r="C111" s="40" t="n">
        <f aca="false">IFERROR(VLOOKUP('ENUMERACION DE ALOJAMIENTOS'!F111,Datos!$A$1:$B$47,2,0),"")</f>
        <v>0</v>
      </c>
      <c r="D111" s="58"/>
      <c r="E111" s="59" t="str">
        <f aca="false">IFERROR(VLOOKUP('ENUMERACION DE ALOJAMIENTOS'!G111,Datos!$D$2:$F$1070,3,0),"")</f>
        <v/>
      </c>
      <c r="F111" s="43" t="s">
        <v>64</v>
      </c>
      <c r="G111" s="43"/>
      <c r="H111" s="60"/>
      <c r="I111" s="61"/>
      <c r="J111" s="61"/>
      <c r="K111" s="61"/>
      <c r="L111" s="61"/>
      <c r="M111" s="62"/>
      <c r="N111" s="61"/>
      <c r="O111" s="61"/>
      <c r="P111" s="61"/>
      <c r="Q111" s="58" t="s">
        <v>65</v>
      </c>
      <c r="R111" s="63" t="s">
        <v>66</v>
      </c>
      <c r="S111" s="63"/>
      <c r="T111" s="48" t="str">
        <f aca="false">IF(R111="POR HABITACIONES",IF(S111="","NO CUMPLE",""),"")</f>
        <v/>
      </c>
      <c r="U111" s="61"/>
      <c r="V111" s="64" t="e">
        <f aca="false">VLOOKUP($V$10,Datos!$K$6:$M$11,MATCH('ENUMERACION DE ALOJAMIENTOS'!R111,Datos!$K$6:$M$6,0),0)</f>
        <v>#N/A</v>
      </c>
      <c r="W111" s="64" t="e">
        <f aca="false">IF(OR(U111=1,U111=""),V111,(SUM(COUNTIF(Z111:AP111,"INDIVIDUAL"),(COUNTIF(Z111:AP111,"DOBLE"))*2)))</f>
        <v>#N/A</v>
      </c>
      <c r="X111" s="64" t="n">
        <f aca="false">SUM(COUNTIF(Z111:AP111,"INDIVIDUAL"),(COUNTIF(Z111:AP111,"DOBLE"))*2)</f>
        <v>0</v>
      </c>
      <c r="Y111" s="64"/>
      <c r="Z111" s="61" t="s">
        <v>65</v>
      </c>
      <c r="AA111" s="64" t="e">
        <f aca="false">VLOOKUP(Z111,Datos!$K$6:$M$9,MATCH('ENUMERACION DE ALOJAMIENTOS'!$R111,Datos!$K$6:$M$6,0),0)</f>
        <v>#N/A</v>
      </c>
      <c r="AB111" s="64" t="e">
        <f aca="false">IF(AC111&gt;=AA111,"Cumple","No cumple")</f>
        <v>#N/A</v>
      </c>
      <c r="AC111" s="61"/>
      <c r="AD111" s="61" t="s">
        <v>65</v>
      </c>
      <c r="AE111" s="64" t="e">
        <f aca="false">VLOOKUP(AD111,Datos!$K$6:$M$9,MATCH('ENUMERACION DE ALOJAMIENTOS'!$R111,Datos!$K$6:$M$6,0),0)</f>
        <v>#N/A</v>
      </c>
      <c r="AF111" s="64" t="e">
        <f aca="false">IF(AG111&gt;=AE111,"Cumple","No cumple")</f>
        <v>#N/A</v>
      </c>
      <c r="AG111" s="61"/>
      <c r="AH111" s="61" t="s">
        <v>65</v>
      </c>
      <c r="AI111" s="64" t="e">
        <f aca="false">VLOOKUP(AH111,Datos!$K$6:$M$9,MATCH('ENUMERACION DE ALOJAMIENTOS'!$R111,Datos!$K$6:$M$6,0),0)</f>
        <v>#N/A</v>
      </c>
      <c r="AJ111" s="64" t="e">
        <f aca="false">IF(AK111&gt;=AI111,"Cumple","No cumple")</f>
        <v>#N/A</v>
      </c>
      <c r="AK111" s="61"/>
      <c r="AL111" s="61" t="s">
        <v>65</v>
      </c>
      <c r="AM111" s="64" t="e">
        <f aca="false">VLOOKUP(AL111,Datos!$K$6:$M$9,MATCH('ENUMERACION DE ALOJAMIENTOS'!$R111,Datos!$K$6:$M$6,0),0)</f>
        <v>#N/A</v>
      </c>
      <c r="AN111" s="64" t="e">
        <f aca="false">IF(AO111&gt;=AM111,"Cumple","No cumple")</f>
        <v>#N/A</v>
      </c>
      <c r="AO111" s="61"/>
      <c r="AP111" s="61" t="s">
        <v>65</v>
      </c>
      <c r="AQ111" s="64" t="e">
        <f aca="false">VLOOKUP(AP111,Datos!$K$6:$M$9,MATCH('ENUMERACION DE ALOJAMIENTOS'!$R111,Datos!$K$6:$M$6,0),0)</f>
        <v>#N/A</v>
      </c>
      <c r="AR111" s="64" t="e">
        <f aca="false">IF(AS111&gt;=AQ111,"Cumple","No cumple")</f>
        <v>#N/A</v>
      </c>
      <c r="AS111" s="61"/>
      <c r="AT111" s="65" t="n">
        <f aca="false">IFERROR(IF(Q111="ESTUDIO",BE111,IF(OR(U111=1,U111=""),MIN(X111,V111),W111)),0)</f>
        <v>0</v>
      </c>
      <c r="AU111" s="50" t="str">
        <f aca="false">IF(R111="POR HABITACIONES",AT111-S111,"")</f>
        <v/>
      </c>
      <c r="AV111" s="66" t="n">
        <v>0</v>
      </c>
      <c r="AW111" s="64" t="e">
        <f aca="false">IF(((VLOOKUP($AW$11,Datos!$K$6:$M$9,MATCH('ENUMERACION DE ALOJAMIENTOS'!$R111,Datos!$K$6:$M$6,0),0))*AT111)&lt;10,10,((VLOOKUP($AW$11,Datos!$K$6:$M$9,MATCH('ENUMERACION DE ALOJAMIENTOS'!$R111,Datos!$K$6:$M$6,0),0))*AT111))</f>
        <v>#N/A</v>
      </c>
      <c r="AX111" s="64" t="e">
        <f aca="false">VLOOKUP($AX$11,Datos!$K$6:$P$10,MATCH('ENUMERACION DE ALOJAMIENTOS'!$R111,Datos!$K$6:$P$6,0),0)</f>
        <v>#N/A</v>
      </c>
      <c r="AY111" s="64" t="str">
        <f aca="false">IF($Q111&lt;&gt;"VIVIENDA","",IF(AV111&lt;AW111,"No cumple",""))</f>
        <v/>
      </c>
      <c r="AZ111" s="64" t="str">
        <f aca="false">IF($Q111&lt;&gt;"ESTUDIO","",IF(AV111&lt;AX111,"No cumple",""))</f>
        <v/>
      </c>
      <c r="BA111" s="49" t="n">
        <f aca="false">IF(U111&lt;=1,6,10)</f>
        <v>6</v>
      </c>
      <c r="BB111" s="49" t="n">
        <f aca="false">IF(Q111="ESTUDIO",2,IF((10-AT111)&gt;AT111,ROUNDDOWN(AT111/2,0),MIN(10-AT111,ROUNDDOWN(AT111/2,0))))</f>
        <v>0</v>
      </c>
      <c r="BC111" s="49" t="n">
        <f aca="false">IF((10-AT111-S111)&gt;AT111,ROUNDDOWN(AT111/2,0),MIN(10-AT111-S111,ROUNDDOWN(AT111/2,0)))</f>
        <v>0</v>
      </c>
      <c r="BD111" s="50" t="n">
        <f aca="false">IF(OR(Q111="ESTUDIO",AND(COUNTIF(Z111:AP111,"DOBLE")=1,COUNTIF(Z111:AP111,"Seleccione Tipo")=4)),2,IFERROR(ROUNDDOWN(MIN(BB111:BC111),0),0))</f>
        <v>0</v>
      </c>
      <c r="BE111" s="52" t="s">
        <v>67</v>
      </c>
      <c r="BF111" s="53" t="n">
        <f aca="false">IF(R111="POR HABITACIONES",SUM(BE111,AU111),IF(Q111="ESTUDIO",BD111,SUM(AT111,BE111)))</f>
        <v>0</v>
      </c>
      <c r="BG111" s="54" t="str">
        <f aca="false">IF(OR(COUNTIF(P111:BE111,"No cumple")&gt;0,BF111=0),"NO CLASIFICABLE",R111)</f>
        <v>NO CLASIFICABLE</v>
      </c>
      <c r="BH111" s="67" t="str">
        <f aca="false">IF(AND(OR(Q111&lt;&gt;"Seleccione Tipo",R111&lt;&gt;"Seleccione tipo alquiler"),BG111="Seleccione tipo alquiler"),"Es obligatorio para su clasificación rellenar TIPO y TIPO DE ALQUILER de la vivienda","")</f>
        <v/>
      </c>
    </row>
    <row r="112" customFormat="false" ht="23.3" hidden="false" customHeight="false" outlineLevel="0" collapsed="false">
      <c r="A112" s="56" t="s">
        <v>63</v>
      </c>
      <c r="B112" s="57" t="str">
        <f aca="false">VLOOKUP(A112,VIA_CODIGO,2,0)</f>
        <v>XX</v>
      </c>
      <c r="C112" s="40" t="n">
        <f aca="false">IFERROR(VLOOKUP('ENUMERACION DE ALOJAMIENTOS'!F112,Datos!$A$1:$B$47,2,0),"")</f>
        <v>0</v>
      </c>
      <c r="D112" s="58"/>
      <c r="E112" s="59" t="str">
        <f aca="false">IFERROR(VLOOKUP('ENUMERACION DE ALOJAMIENTOS'!G112,Datos!$D$2:$F$1070,3,0),"")</f>
        <v/>
      </c>
      <c r="F112" s="43" t="s">
        <v>64</v>
      </c>
      <c r="G112" s="43"/>
      <c r="H112" s="60"/>
      <c r="I112" s="61"/>
      <c r="J112" s="61"/>
      <c r="K112" s="61"/>
      <c r="L112" s="61"/>
      <c r="M112" s="62"/>
      <c r="N112" s="61"/>
      <c r="O112" s="61"/>
      <c r="P112" s="61"/>
      <c r="Q112" s="58" t="s">
        <v>65</v>
      </c>
      <c r="R112" s="63" t="s">
        <v>66</v>
      </c>
      <c r="S112" s="63"/>
      <c r="T112" s="48" t="str">
        <f aca="false">IF(R112="POR HABITACIONES",IF(S112="","NO CUMPLE",""),"")</f>
        <v/>
      </c>
      <c r="U112" s="61"/>
      <c r="V112" s="64" t="e">
        <f aca="false">VLOOKUP($V$10,Datos!$K$6:$M$11,MATCH('ENUMERACION DE ALOJAMIENTOS'!R112,Datos!$K$6:$M$6,0),0)</f>
        <v>#N/A</v>
      </c>
      <c r="W112" s="64" t="e">
        <f aca="false">IF(OR(U112=1,U112=""),V112,(SUM(COUNTIF(Z112:AP112,"INDIVIDUAL"),(COUNTIF(Z112:AP112,"DOBLE"))*2)))</f>
        <v>#N/A</v>
      </c>
      <c r="X112" s="64" t="n">
        <f aca="false">SUM(COUNTIF(Z112:AP112,"INDIVIDUAL"),(COUNTIF(Z112:AP112,"DOBLE"))*2)</f>
        <v>0</v>
      </c>
      <c r="Y112" s="64"/>
      <c r="Z112" s="61" t="s">
        <v>65</v>
      </c>
      <c r="AA112" s="64" t="e">
        <f aca="false">VLOOKUP(Z112,Datos!$K$6:$M$9,MATCH('ENUMERACION DE ALOJAMIENTOS'!$R112,Datos!$K$6:$M$6,0),0)</f>
        <v>#N/A</v>
      </c>
      <c r="AB112" s="64" t="e">
        <f aca="false">IF(AC112&gt;=AA112,"Cumple","No cumple")</f>
        <v>#N/A</v>
      </c>
      <c r="AC112" s="61"/>
      <c r="AD112" s="61" t="s">
        <v>65</v>
      </c>
      <c r="AE112" s="64" t="e">
        <f aca="false">VLOOKUP(AD112,Datos!$K$6:$M$9,MATCH('ENUMERACION DE ALOJAMIENTOS'!$R112,Datos!$K$6:$M$6,0),0)</f>
        <v>#N/A</v>
      </c>
      <c r="AF112" s="64" t="e">
        <f aca="false">IF(AG112&gt;=AE112,"Cumple","No cumple")</f>
        <v>#N/A</v>
      </c>
      <c r="AG112" s="61"/>
      <c r="AH112" s="61" t="s">
        <v>65</v>
      </c>
      <c r="AI112" s="64" t="e">
        <f aca="false">VLOOKUP(AH112,Datos!$K$6:$M$9,MATCH('ENUMERACION DE ALOJAMIENTOS'!$R112,Datos!$K$6:$M$6,0),0)</f>
        <v>#N/A</v>
      </c>
      <c r="AJ112" s="64" t="e">
        <f aca="false">IF(AK112&gt;=AI112,"Cumple","No cumple")</f>
        <v>#N/A</v>
      </c>
      <c r="AK112" s="61"/>
      <c r="AL112" s="61" t="s">
        <v>65</v>
      </c>
      <c r="AM112" s="64" t="e">
        <f aca="false">VLOOKUP(AL112,Datos!$K$6:$M$9,MATCH('ENUMERACION DE ALOJAMIENTOS'!$R112,Datos!$K$6:$M$6,0),0)</f>
        <v>#N/A</v>
      </c>
      <c r="AN112" s="64" t="e">
        <f aca="false">IF(AO112&gt;=AM112,"Cumple","No cumple")</f>
        <v>#N/A</v>
      </c>
      <c r="AO112" s="61"/>
      <c r="AP112" s="61" t="s">
        <v>65</v>
      </c>
      <c r="AQ112" s="64" t="e">
        <f aca="false">VLOOKUP(AP112,Datos!$K$6:$M$9,MATCH('ENUMERACION DE ALOJAMIENTOS'!$R112,Datos!$K$6:$M$6,0),0)</f>
        <v>#N/A</v>
      </c>
      <c r="AR112" s="64" t="e">
        <f aca="false">IF(AS112&gt;=AQ112,"Cumple","No cumple")</f>
        <v>#N/A</v>
      </c>
      <c r="AS112" s="61"/>
      <c r="AT112" s="65" t="n">
        <f aca="false">IFERROR(IF(Q112="ESTUDIO",BE112,IF(OR(U112=1,U112=""),MIN(X112,V112),W112)),0)</f>
        <v>0</v>
      </c>
      <c r="AU112" s="50" t="str">
        <f aca="false">IF(R112="POR HABITACIONES",AT112-S112,"")</f>
        <v/>
      </c>
      <c r="AV112" s="66" t="n">
        <v>0</v>
      </c>
      <c r="AW112" s="64" t="e">
        <f aca="false">IF(((VLOOKUP($AW$11,Datos!$K$6:$M$9,MATCH('ENUMERACION DE ALOJAMIENTOS'!$R112,Datos!$K$6:$M$6,0),0))*AT112)&lt;10,10,((VLOOKUP($AW$11,Datos!$K$6:$M$9,MATCH('ENUMERACION DE ALOJAMIENTOS'!$R112,Datos!$K$6:$M$6,0),0))*AT112))</f>
        <v>#N/A</v>
      </c>
      <c r="AX112" s="64" t="e">
        <f aca="false">VLOOKUP($AX$11,Datos!$K$6:$P$10,MATCH('ENUMERACION DE ALOJAMIENTOS'!$R112,Datos!$K$6:$P$6,0),0)</f>
        <v>#N/A</v>
      </c>
      <c r="AY112" s="64" t="str">
        <f aca="false">IF($Q112&lt;&gt;"VIVIENDA","",IF(AV112&lt;AW112,"No cumple",""))</f>
        <v/>
      </c>
      <c r="AZ112" s="64" t="str">
        <f aca="false">IF($Q112&lt;&gt;"ESTUDIO","",IF(AV112&lt;AX112,"No cumple",""))</f>
        <v/>
      </c>
      <c r="BA112" s="49" t="n">
        <f aca="false">IF(U112&lt;=1,6,10)</f>
        <v>6</v>
      </c>
      <c r="BB112" s="49" t="n">
        <f aca="false">IF(Q112="ESTUDIO",2,IF((10-AT112)&gt;AT112,ROUNDDOWN(AT112/2,0),MIN(10-AT112,ROUNDDOWN(AT112/2,0))))</f>
        <v>0</v>
      </c>
      <c r="BC112" s="49" t="n">
        <f aca="false">IF((10-AT112-S112)&gt;AT112,ROUNDDOWN(AT112/2,0),MIN(10-AT112-S112,ROUNDDOWN(AT112/2,0)))</f>
        <v>0</v>
      </c>
      <c r="BD112" s="50" t="n">
        <f aca="false">IF(OR(Q112="ESTUDIO",AND(COUNTIF(Z112:AP112,"DOBLE")=1,COUNTIF(Z112:AP112,"Seleccione Tipo")=4)),2,IFERROR(ROUNDDOWN(MIN(BB112:BC112),0),0))</f>
        <v>0</v>
      </c>
      <c r="BE112" s="52" t="s">
        <v>67</v>
      </c>
      <c r="BF112" s="53" t="n">
        <f aca="false">IF(R112="POR HABITACIONES",SUM(BE112,AU112),IF(Q112="ESTUDIO",BD112,SUM(AT112,BE112)))</f>
        <v>0</v>
      </c>
      <c r="BG112" s="54" t="str">
        <f aca="false">IF(OR(COUNTIF(P112:BE112,"No cumple")&gt;0,BF112=0),"NO CLASIFICABLE",R112)</f>
        <v>NO CLASIFICABLE</v>
      </c>
      <c r="BH112" s="67" t="str">
        <f aca="false">IF(AND(OR(Q112&lt;&gt;"Seleccione Tipo",R112&lt;&gt;"Seleccione tipo alquiler"),BG112="Seleccione tipo alquiler"),"Es obligatorio para su clasificación rellenar TIPO y TIPO DE ALQUILER de la vivienda","")</f>
        <v/>
      </c>
    </row>
    <row r="113" customFormat="false" ht="23.3" hidden="false" customHeight="false" outlineLevel="0" collapsed="false">
      <c r="A113" s="56" t="s">
        <v>63</v>
      </c>
      <c r="B113" s="57" t="str">
        <f aca="false">VLOOKUP(A113,VIA_CODIGO,2,0)</f>
        <v>XX</v>
      </c>
      <c r="C113" s="40" t="n">
        <f aca="false">IFERROR(VLOOKUP('ENUMERACION DE ALOJAMIENTOS'!F113,Datos!$A$1:$B$47,2,0),"")</f>
        <v>0</v>
      </c>
      <c r="D113" s="58"/>
      <c r="E113" s="59" t="str">
        <f aca="false">IFERROR(VLOOKUP('ENUMERACION DE ALOJAMIENTOS'!G113,Datos!$D$2:$F$1070,3,0),"")</f>
        <v/>
      </c>
      <c r="F113" s="43" t="s">
        <v>64</v>
      </c>
      <c r="G113" s="43"/>
      <c r="H113" s="60"/>
      <c r="I113" s="61"/>
      <c r="J113" s="61"/>
      <c r="K113" s="61"/>
      <c r="L113" s="61"/>
      <c r="M113" s="62"/>
      <c r="N113" s="61"/>
      <c r="O113" s="61"/>
      <c r="P113" s="61"/>
      <c r="Q113" s="58" t="s">
        <v>65</v>
      </c>
      <c r="R113" s="63" t="s">
        <v>66</v>
      </c>
      <c r="S113" s="63"/>
      <c r="T113" s="48" t="str">
        <f aca="false">IF(R113="POR HABITACIONES",IF(S113="","NO CUMPLE",""),"")</f>
        <v/>
      </c>
      <c r="U113" s="61"/>
      <c r="V113" s="64" t="e">
        <f aca="false">VLOOKUP($V$10,Datos!$K$6:$M$11,MATCH('ENUMERACION DE ALOJAMIENTOS'!R113,Datos!$K$6:$M$6,0),0)</f>
        <v>#N/A</v>
      </c>
      <c r="W113" s="64" t="e">
        <f aca="false">IF(OR(U113=1,U113=""),V113,(SUM(COUNTIF(Z113:AP113,"INDIVIDUAL"),(COUNTIF(Z113:AP113,"DOBLE"))*2)))</f>
        <v>#N/A</v>
      </c>
      <c r="X113" s="64" t="n">
        <f aca="false">SUM(COUNTIF(Z113:AP113,"INDIVIDUAL"),(COUNTIF(Z113:AP113,"DOBLE"))*2)</f>
        <v>0</v>
      </c>
      <c r="Y113" s="64"/>
      <c r="Z113" s="61" t="s">
        <v>65</v>
      </c>
      <c r="AA113" s="64" t="e">
        <f aca="false">VLOOKUP(Z113,Datos!$K$6:$M$9,MATCH('ENUMERACION DE ALOJAMIENTOS'!$R113,Datos!$K$6:$M$6,0),0)</f>
        <v>#N/A</v>
      </c>
      <c r="AB113" s="64" t="e">
        <f aca="false">IF(AC113&gt;=AA113,"Cumple","No cumple")</f>
        <v>#N/A</v>
      </c>
      <c r="AC113" s="61"/>
      <c r="AD113" s="61" t="s">
        <v>65</v>
      </c>
      <c r="AE113" s="64" t="e">
        <f aca="false">VLOOKUP(AD113,Datos!$K$6:$M$9,MATCH('ENUMERACION DE ALOJAMIENTOS'!$R113,Datos!$K$6:$M$6,0),0)</f>
        <v>#N/A</v>
      </c>
      <c r="AF113" s="64" t="e">
        <f aca="false">IF(AG113&gt;=AE113,"Cumple","No cumple")</f>
        <v>#N/A</v>
      </c>
      <c r="AG113" s="61"/>
      <c r="AH113" s="61" t="s">
        <v>65</v>
      </c>
      <c r="AI113" s="64" t="e">
        <f aca="false">VLOOKUP(AH113,Datos!$K$6:$M$9,MATCH('ENUMERACION DE ALOJAMIENTOS'!$R113,Datos!$K$6:$M$6,0),0)</f>
        <v>#N/A</v>
      </c>
      <c r="AJ113" s="64" t="e">
        <f aca="false">IF(AK113&gt;=AI113,"Cumple","No cumple")</f>
        <v>#N/A</v>
      </c>
      <c r="AK113" s="61"/>
      <c r="AL113" s="61" t="s">
        <v>65</v>
      </c>
      <c r="AM113" s="64" t="e">
        <f aca="false">VLOOKUP(AL113,Datos!$K$6:$M$9,MATCH('ENUMERACION DE ALOJAMIENTOS'!$R113,Datos!$K$6:$M$6,0),0)</f>
        <v>#N/A</v>
      </c>
      <c r="AN113" s="64" t="e">
        <f aca="false">IF(AO113&gt;=AM113,"Cumple","No cumple")</f>
        <v>#N/A</v>
      </c>
      <c r="AO113" s="61"/>
      <c r="AP113" s="61" t="s">
        <v>65</v>
      </c>
      <c r="AQ113" s="64" t="e">
        <f aca="false">VLOOKUP(AP113,Datos!$K$6:$M$9,MATCH('ENUMERACION DE ALOJAMIENTOS'!$R113,Datos!$K$6:$M$6,0),0)</f>
        <v>#N/A</v>
      </c>
      <c r="AR113" s="64" t="e">
        <f aca="false">IF(AS113&gt;=AQ113,"Cumple","No cumple")</f>
        <v>#N/A</v>
      </c>
      <c r="AS113" s="61"/>
      <c r="AT113" s="65" t="n">
        <f aca="false">IFERROR(IF(Q113="ESTUDIO",BE113,IF(OR(U113=1,U113=""),MIN(X113,V113),W113)),0)</f>
        <v>0</v>
      </c>
      <c r="AU113" s="50" t="str">
        <f aca="false">IF(R113="POR HABITACIONES",AT113-S113,"")</f>
        <v/>
      </c>
      <c r="AV113" s="66" t="n">
        <v>0</v>
      </c>
      <c r="AW113" s="64" t="e">
        <f aca="false">IF(((VLOOKUP($AW$11,Datos!$K$6:$M$9,MATCH('ENUMERACION DE ALOJAMIENTOS'!$R113,Datos!$K$6:$M$6,0),0))*AT113)&lt;10,10,((VLOOKUP($AW$11,Datos!$K$6:$M$9,MATCH('ENUMERACION DE ALOJAMIENTOS'!$R113,Datos!$K$6:$M$6,0),0))*AT113))</f>
        <v>#N/A</v>
      </c>
      <c r="AX113" s="64" t="e">
        <f aca="false">VLOOKUP($AX$11,Datos!$K$6:$P$10,MATCH('ENUMERACION DE ALOJAMIENTOS'!$R113,Datos!$K$6:$P$6,0),0)</f>
        <v>#N/A</v>
      </c>
      <c r="AY113" s="64" t="str">
        <f aca="false">IF($Q113&lt;&gt;"VIVIENDA","",IF(AV113&lt;AW113,"No cumple",""))</f>
        <v/>
      </c>
      <c r="AZ113" s="64" t="str">
        <f aca="false">IF($Q113&lt;&gt;"ESTUDIO","",IF(AV113&lt;AX113,"No cumple",""))</f>
        <v/>
      </c>
      <c r="BA113" s="49" t="n">
        <f aca="false">IF(U113&lt;=1,6,10)</f>
        <v>6</v>
      </c>
      <c r="BB113" s="49" t="n">
        <f aca="false">IF(Q113="ESTUDIO",2,IF((10-AT113)&gt;AT113,ROUNDDOWN(AT113/2,0),MIN(10-AT113,ROUNDDOWN(AT113/2,0))))</f>
        <v>0</v>
      </c>
      <c r="BC113" s="49" t="n">
        <f aca="false">IF((10-AT113-S113)&gt;AT113,ROUNDDOWN(AT113/2,0),MIN(10-AT113-S113,ROUNDDOWN(AT113/2,0)))</f>
        <v>0</v>
      </c>
      <c r="BD113" s="50" t="n">
        <f aca="false">IF(OR(Q113="ESTUDIO",AND(COUNTIF(Z113:AP113,"DOBLE")=1,COUNTIF(Z113:AP113,"Seleccione Tipo")=4)),2,IFERROR(ROUNDDOWN(MIN(BB113:BC113),0),0))</f>
        <v>0</v>
      </c>
      <c r="BE113" s="52" t="s">
        <v>67</v>
      </c>
      <c r="BF113" s="53" t="n">
        <f aca="false">IF(R113="POR HABITACIONES",SUM(BE113,AU113),IF(Q113="ESTUDIO",BD113,SUM(AT113,BE113)))</f>
        <v>0</v>
      </c>
      <c r="BG113" s="54" t="str">
        <f aca="false">IF(OR(COUNTIF(P113:BE113,"No cumple")&gt;0,BF113=0),"NO CLASIFICABLE",R113)</f>
        <v>NO CLASIFICABLE</v>
      </c>
      <c r="BH113" s="67" t="str">
        <f aca="false">IF(AND(OR(Q113&lt;&gt;"Seleccione Tipo",R113&lt;&gt;"Seleccione tipo alquiler"),BG113="Seleccione tipo alquiler"),"Es obligatorio para su clasificación rellenar TIPO y TIPO DE ALQUILER de la vivienda","")</f>
        <v/>
      </c>
    </row>
    <row r="114" customFormat="false" ht="23.3" hidden="false" customHeight="false" outlineLevel="0" collapsed="false">
      <c r="A114" s="56" t="s">
        <v>63</v>
      </c>
      <c r="B114" s="57" t="str">
        <f aca="false">VLOOKUP(A114,VIA_CODIGO,2,0)</f>
        <v>XX</v>
      </c>
      <c r="C114" s="40" t="n">
        <f aca="false">IFERROR(VLOOKUP('ENUMERACION DE ALOJAMIENTOS'!F114,Datos!$A$1:$B$47,2,0),"")</f>
        <v>0</v>
      </c>
      <c r="D114" s="58"/>
      <c r="E114" s="59" t="str">
        <f aca="false">IFERROR(VLOOKUP('ENUMERACION DE ALOJAMIENTOS'!G114,Datos!$D$2:$F$1070,3,0),"")</f>
        <v/>
      </c>
      <c r="F114" s="43" t="s">
        <v>64</v>
      </c>
      <c r="G114" s="43"/>
      <c r="H114" s="60"/>
      <c r="I114" s="61"/>
      <c r="J114" s="61"/>
      <c r="K114" s="61"/>
      <c r="L114" s="61"/>
      <c r="M114" s="62"/>
      <c r="N114" s="61"/>
      <c r="O114" s="61"/>
      <c r="P114" s="61"/>
      <c r="Q114" s="58" t="s">
        <v>65</v>
      </c>
      <c r="R114" s="63" t="s">
        <v>66</v>
      </c>
      <c r="S114" s="63"/>
      <c r="T114" s="48" t="str">
        <f aca="false">IF(R114="POR HABITACIONES",IF(S114="","NO CUMPLE",""),"")</f>
        <v/>
      </c>
      <c r="U114" s="61"/>
      <c r="V114" s="64" t="e">
        <f aca="false">VLOOKUP($V$10,Datos!$K$6:$M$11,MATCH('ENUMERACION DE ALOJAMIENTOS'!R114,Datos!$K$6:$M$6,0),0)</f>
        <v>#N/A</v>
      </c>
      <c r="W114" s="64" t="e">
        <f aca="false">IF(OR(U114=1,U114=""),V114,(SUM(COUNTIF(Z114:AP114,"INDIVIDUAL"),(COUNTIF(Z114:AP114,"DOBLE"))*2)))</f>
        <v>#N/A</v>
      </c>
      <c r="X114" s="64" t="n">
        <f aca="false">SUM(COUNTIF(Z114:AP114,"INDIVIDUAL"),(COUNTIF(Z114:AP114,"DOBLE"))*2)</f>
        <v>0</v>
      </c>
      <c r="Y114" s="64"/>
      <c r="Z114" s="61" t="s">
        <v>65</v>
      </c>
      <c r="AA114" s="64" t="e">
        <f aca="false">VLOOKUP(Z114,Datos!$K$6:$M$9,MATCH('ENUMERACION DE ALOJAMIENTOS'!$R114,Datos!$K$6:$M$6,0),0)</f>
        <v>#N/A</v>
      </c>
      <c r="AB114" s="64" t="e">
        <f aca="false">IF(AC114&gt;=AA114,"Cumple","No cumple")</f>
        <v>#N/A</v>
      </c>
      <c r="AC114" s="61"/>
      <c r="AD114" s="61" t="s">
        <v>65</v>
      </c>
      <c r="AE114" s="64" t="e">
        <f aca="false">VLOOKUP(AD114,Datos!$K$6:$M$9,MATCH('ENUMERACION DE ALOJAMIENTOS'!$R114,Datos!$K$6:$M$6,0),0)</f>
        <v>#N/A</v>
      </c>
      <c r="AF114" s="64" t="e">
        <f aca="false">IF(AG114&gt;=AE114,"Cumple","No cumple")</f>
        <v>#N/A</v>
      </c>
      <c r="AG114" s="61"/>
      <c r="AH114" s="61" t="s">
        <v>65</v>
      </c>
      <c r="AI114" s="64" t="e">
        <f aca="false">VLOOKUP(AH114,Datos!$K$6:$M$9,MATCH('ENUMERACION DE ALOJAMIENTOS'!$R114,Datos!$K$6:$M$6,0),0)</f>
        <v>#N/A</v>
      </c>
      <c r="AJ114" s="64" t="e">
        <f aca="false">IF(AK114&gt;=AI114,"Cumple","No cumple")</f>
        <v>#N/A</v>
      </c>
      <c r="AK114" s="61"/>
      <c r="AL114" s="61" t="s">
        <v>65</v>
      </c>
      <c r="AM114" s="64" t="e">
        <f aca="false">VLOOKUP(AL114,Datos!$K$6:$M$9,MATCH('ENUMERACION DE ALOJAMIENTOS'!$R114,Datos!$K$6:$M$6,0),0)</f>
        <v>#N/A</v>
      </c>
      <c r="AN114" s="64" t="e">
        <f aca="false">IF(AO114&gt;=AM114,"Cumple","No cumple")</f>
        <v>#N/A</v>
      </c>
      <c r="AO114" s="61"/>
      <c r="AP114" s="61" t="s">
        <v>65</v>
      </c>
      <c r="AQ114" s="64" t="e">
        <f aca="false">VLOOKUP(AP114,Datos!$K$6:$M$9,MATCH('ENUMERACION DE ALOJAMIENTOS'!$R114,Datos!$K$6:$M$6,0),0)</f>
        <v>#N/A</v>
      </c>
      <c r="AR114" s="64" t="e">
        <f aca="false">IF(AS114&gt;=AQ114,"Cumple","No cumple")</f>
        <v>#N/A</v>
      </c>
      <c r="AS114" s="61"/>
      <c r="AT114" s="65" t="n">
        <f aca="false">IFERROR(IF(Q114="ESTUDIO",BE114,IF(OR(U114=1,U114=""),MIN(X114,V114),W114)),0)</f>
        <v>0</v>
      </c>
      <c r="AU114" s="50" t="str">
        <f aca="false">IF(R114="POR HABITACIONES",AT114-S114,"")</f>
        <v/>
      </c>
      <c r="AV114" s="66" t="n">
        <v>0</v>
      </c>
      <c r="AW114" s="64" t="e">
        <f aca="false">IF(((VLOOKUP($AW$11,Datos!$K$6:$M$9,MATCH('ENUMERACION DE ALOJAMIENTOS'!$R114,Datos!$K$6:$M$6,0),0))*AT114)&lt;10,10,((VLOOKUP($AW$11,Datos!$K$6:$M$9,MATCH('ENUMERACION DE ALOJAMIENTOS'!$R114,Datos!$K$6:$M$6,0),0))*AT114))</f>
        <v>#N/A</v>
      </c>
      <c r="AX114" s="64" t="e">
        <f aca="false">VLOOKUP($AX$11,Datos!$K$6:$P$10,MATCH('ENUMERACION DE ALOJAMIENTOS'!$R114,Datos!$K$6:$P$6,0),0)</f>
        <v>#N/A</v>
      </c>
      <c r="AY114" s="64" t="str">
        <f aca="false">IF($Q114&lt;&gt;"VIVIENDA","",IF(AV114&lt;AW114,"No cumple",""))</f>
        <v/>
      </c>
      <c r="AZ114" s="64" t="str">
        <f aca="false">IF($Q114&lt;&gt;"ESTUDIO","",IF(AV114&lt;AX114,"No cumple",""))</f>
        <v/>
      </c>
      <c r="BA114" s="49" t="n">
        <f aca="false">IF(U114&lt;=1,6,10)</f>
        <v>6</v>
      </c>
      <c r="BB114" s="49" t="n">
        <f aca="false">IF(Q114="ESTUDIO",2,IF((10-AT114)&gt;AT114,ROUNDDOWN(AT114/2,0),MIN(10-AT114,ROUNDDOWN(AT114/2,0))))</f>
        <v>0</v>
      </c>
      <c r="BC114" s="49" t="n">
        <f aca="false">IF((10-AT114-S114)&gt;AT114,ROUNDDOWN(AT114/2,0),MIN(10-AT114-S114,ROUNDDOWN(AT114/2,0)))</f>
        <v>0</v>
      </c>
      <c r="BD114" s="50" t="n">
        <f aca="false">IF(OR(Q114="ESTUDIO",AND(COUNTIF(Z114:AP114,"DOBLE")=1,COUNTIF(Z114:AP114,"Seleccione Tipo")=4)),2,IFERROR(ROUNDDOWN(MIN(BB114:BC114),0),0))</f>
        <v>0</v>
      </c>
      <c r="BE114" s="52" t="s">
        <v>67</v>
      </c>
      <c r="BF114" s="53" t="n">
        <f aca="false">IF(R114="POR HABITACIONES",SUM(BE114,AU114),IF(Q114="ESTUDIO",BD114,SUM(AT114,BE114)))</f>
        <v>0</v>
      </c>
      <c r="BG114" s="54" t="str">
        <f aca="false">IF(OR(COUNTIF(P114:BE114,"No cumple")&gt;0,BF114=0),"NO CLASIFICABLE",R114)</f>
        <v>NO CLASIFICABLE</v>
      </c>
      <c r="BH114" s="67" t="str">
        <f aca="false">IF(AND(OR(Q114&lt;&gt;"Seleccione Tipo",R114&lt;&gt;"Seleccione tipo alquiler"),BG114="Seleccione tipo alquiler"),"Es obligatorio para su clasificación rellenar TIPO y TIPO DE ALQUILER de la vivienda","")</f>
        <v/>
      </c>
    </row>
    <row r="115" customFormat="false" ht="23.3" hidden="false" customHeight="false" outlineLevel="0" collapsed="false">
      <c r="A115" s="56" t="s">
        <v>63</v>
      </c>
      <c r="B115" s="57" t="str">
        <f aca="false">VLOOKUP(A115,VIA_CODIGO,2,0)</f>
        <v>XX</v>
      </c>
      <c r="C115" s="40" t="n">
        <f aca="false">IFERROR(VLOOKUP('ENUMERACION DE ALOJAMIENTOS'!F115,Datos!$A$1:$B$47,2,0),"")</f>
        <v>0</v>
      </c>
      <c r="D115" s="58"/>
      <c r="E115" s="59" t="str">
        <f aca="false">IFERROR(VLOOKUP('ENUMERACION DE ALOJAMIENTOS'!G115,Datos!$D$2:$F$1070,3,0),"")</f>
        <v/>
      </c>
      <c r="F115" s="43" t="s">
        <v>64</v>
      </c>
      <c r="G115" s="43"/>
      <c r="H115" s="60"/>
      <c r="I115" s="61"/>
      <c r="J115" s="61"/>
      <c r="K115" s="61"/>
      <c r="L115" s="61"/>
      <c r="M115" s="62"/>
      <c r="N115" s="61"/>
      <c r="O115" s="61"/>
      <c r="P115" s="61"/>
      <c r="Q115" s="58" t="s">
        <v>65</v>
      </c>
      <c r="R115" s="63" t="s">
        <v>66</v>
      </c>
      <c r="S115" s="63"/>
      <c r="T115" s="48" t="str">
        <f aca="false">IF(R115="POR HABITACIONES",IF(S115="","NO CUMPLE",""),"")</f>
        <v/>
      </c>
      <c r="U115" s="61"/>
      <c r="V115" s="64" t="e">
        <f aca="false">VLOOKUP($V$10,Datos!$K$6:$M$11,MATCH('ENUMERACION DE ALOJAMIENTOS'!R115,Datos!$K$6:$M$6,0),0)</f>
        <v>#N/A</v>
      </c>
      <c r="W115" s="64" t="e">
        <f aca="false">IF(OR(U115=1,U115=""),V115,(SUM(COUNTIF(Z115:AP115,"INDIVIDUAL"),(COUNTIF(Z115:AP115,"DOBLE"))*2)))</f>
        <v>#N/A</v>
      </c>
      <c r="X115" s="64" t="n">
        <f aca="false">SUM(COUNTIF(Z115:AP115,"INDIVIDUAL"),(COUNTIF(Z115:AP115,"DOBLE"))*2)</f>
        <v>0</v>
      </c>
      <c r="Y115" s="64"/>
      <c r="Z115" s="61" t="s">
        <v>65</v>
      </c>
      <c r="AA115" s="64" t="e">
        <f aca="false">VLOOKUP(Z115,Datos!$K$6:$M$9,MATCH('ENUMERACION DE ALOJAMIENTOS'!$R115,Datos!$K$6:$M$6,0),0)</f>
        <v>#N/A</v>
      </c>
      <c r="AB115" s="64" t="e">
        <f aca="false">IF(AC115&gt;=AA115,"Cumple","No cumple")</f>
        <v>#N/A</v>
      </c>
      <c r="AC115" s="61"/>
      <c r="AD115" s="61" t="s">
        <v>65</v>
      </c>
      <c r="AE115" s="64" t="e">
        <f aca="false">VLOOKUP(AD115,Datos!$K$6:$M$9,MATCH('ENUMERACION DE ALOJAMIENTOS'!$R115,Datos!$K$6:$M$6,0),0)</f>
        <v>#N/A</v>
      </c>
      <c r="AF115" s="64" t="e">
        <f aca="false">IF(AG115&gt;=AE115,"Cumple","No cumple")</f>
        <v>#N/A</v>
      </c>
      <c r="AG115" s="61"/>
      <c r="AH115" s="61" t="s">
        <v>65</v>
      </c>
      <c r="AI115" s="64" t="e">
        <f aca="false">VLOOKUP(AH115,Datos!$K$6:$M$9,MATCH('ENUMERACION DE ALOJAMIENTOS'!$R115,Datos!$K$6:$M$6,0),0)</f>
        <v>#N/A</v>
      </c>
      <c r="AJ115" s="64" t="e">
        <f aca="false">IF(AK115&gt;=AI115,"Cumple","No cumple")</f>
        <v>#N/A</v>
      </c>
      <c r="AK115" s="61"/>
      <c r="AL115" s="61" t="s">
        <v>65</v>
      </c>
      <c r="AM115" s="64" t="e">
        <f aca="false">VLOOKUP(AL115,Datos!$K$6:$M$9,MATCH('ENUMERACION DE ALOJAMIENTOS'!$R115,Datos!$K$6:$M$6,0),0)</f>
        <v>#N/A</v>
      </c>
      <c r="AN115" s="64" t="e">
        <f aca="false">IF(AO115&gt;=AM115,"Cumple","No cumple")</f>
        <v>#N/A</v>
      </c>
      <c r="AO115" s="61"/>
      <c r="AP115" s="61" t="s">
        <v>65</v>
      </c>
      <c r="AQ115" s="64" t="e">
        <f aca="false">VLOOKUP(AP115,Datos!$K$6:$M$9,MATCH('ENUMERACION DE ALOJAMIENTOS'!$R115,Datos!$K$6:$M$6,0),0)</f>
        <v>#N/A</v>
      </c>
      <c r="AR115" s="64" t="e">
        <f aca="false">IF(AS115&gt;=AQ115,"Cumple","No cumple")</f>
        <v>#N/A</v>
      </c>
      <c r="AS115" s="61"/>
      <c r="AT115" s="65" t="n">
        <f aca="false">IFERROR(IF(Q115="ESTUDIO",BE115,IF(OR(U115=1,U115=""),MIN(X115,V115),W115)),0)</f>
        <v>0</v>
      </c>
      <c r="AU115" s="50" t="str">
        <f aca="false">IF(R115="POR HABITACIONES",AT115-S115,"")</f>
        <v/>
      </c>
      <c r="AV115" s="66" t="n">
        <v>0</v>
      </c>
      <c r="AW115" s="64" t="e">
        <f aca="false">IF(((VLOOKUP($AW$11,Datos!$K$6:$M$9,MATCH('ENUMERACION DE ALOJAMIENTOS'!$R115,Datos!$K$6:$M$6,0),0))*AT115)&lt;10,10,((VLOOKUP($AW$11,Datos!$K$6:$M$9,MATCH('ENUMERACION DE ALOJAMIENTOS'!$R115,Datos!$K$6:$M$6,0),0))*AT115))</f>
        <v>#N/A</v>
      </c>
      <c r="AX115" s="64" t="e">
        <f aca="false">VLOOKUP($AX$11,Datos!$K$6:$P$10,MATCH('ENUMERACION DE ALOJAMIENTOS'!$R115,Datos!$K$6:$P$6,0),0)</f>
        <v>#N/A</v>
      </c>
      <c r="AY115" s="64" t="str">
        <f aca="false">IF($Q115&lt;&gt;"VIVIENDA","",IF(AV115&lt;AW115,"No cumple",""))</f>
        <v/>
      </c>
      <c r="AZ115" s="64" t="str">
        <f aca="false">IF($Q115&lt;&gt;"ESTUDIO","",IF(AV115&lt;AX115,"No cumple",""))</f>
        <v/>
      </c>
      <c r="BA115" s="49" t="n">
        <f aca="false">IF(U115&lt;=1,6,10)</f>
        <v>6</v>
      </c>
      <c r="BB115" s="49" t="n">
        <f aca="false">IF(Q115="ESTUDIO",2,IF((10-AT115)&gt;AT115,ROUNDDOWN(AT115/2,0),MIN(10-AT115,ROUNDDOWN(AT115/2,0))))</f>
        <v>0</v>
      </c>
      <c r="BC115" s="49" t="n">
        <f aca="false">IF((10-AT115-S115)&gt;AT115,ROUNDDOWN(AT115/2,0),MIN(10-AT115-S115,ROUNDDOWN(AT115/2,0)))</f>
        <v>0</v>
      </c>
      <c r="BD115" s="50" t="n">
        <f aca="false">IF(OR(Q115="ESTUDIO",AND(COUNTIF(Z115:AP115,"DOBLE")=1,COUNTIF(Z115:AP115,"Seleccione Tipo")=4)),2,IFERROR(ROUNDDOWN(MIN(BB115:BC115),0),0))</f>
        <v>0</v>
      </c>
      <c r="BE115" s="52" t="s">
        <v>67</v>
      </c>
      <c r="BF115" s="53" t="n">
        <f aca="false">IF(R115="POR HABITACIONES",SUM(BE115,AU115),IF(Q115="ESTUDIO",BD115,SUM(AT115,BE115)))</f>
        <v>0</v>
      </c>
      <c r="BG115" s="54" t="str">
        <f aca="false">IF(OR(COUNTIF(P115:BE115,"No cumple")&gt;0,BF115=0),"NO CLASIFICABLE",R115)</f>
        <v>NO CLASIFICABLE</v>
      </c>
      <c r="BH115" s="67" t="str">
        <f aca="false">IF(AND(OR(Q115&lt;&gt;"Seleccione Tipo",R115&lt;&gt;"Seleccione tipo alquiler"),BG115="Seleccione tipo alquiler"),"Es obligatorio para su clasificación rellenar TIPO y TIPO DE ALQUILER de la vivienda","")</f>
        <v/>
      </c>
    </row>
    <row r="116" customFormat="false" ht="23.3" hidden="false" customHeight="false" outlineLevel="0" collapsed="false">
      <c r="A116" s="56" t="s">
        <v>63</v>
      </c>
      <c r="B116" s="57" t="str">
        <f aca="false">VLOOKUP(A116,VIA_CODIGO,2,0)</f>
        <v>XX</v>
      </c>
      <c r="C116" s="40" t="n">
        <f aca="false">IFERROR(VLOOKUP('ENUMERACION DE ALOJAMIENTOS'!F116,Datos!$A$1:$B$47,2,0),"")</f>
        <v>0</v>
      </c>
      <c r="D116" s="58"/>
      <c r="E116" s="59" t="str">
        <f aca="false">IFERROR(VLOOKUP('ENUMERACION DE ALOJAMIENTOS'!G116,Datos!$D$2:$F$1070,3,0),"")</f>
        <v/>
      </c>
      <c r="F116" s="43" t="s">
        <v>64</v>
      </c>
      <c r="G116" s="43"/>
      <c r="H116" s="60"/>
      <c r="I116" s="61"/>
      <c r="J116" s="61"/>
      <c r="K116" s="61"/>
      <c r="L116" s="61"/>
      <c r="M116" s="62"/>
      <c r="N116" s="61"/>
      <c r="O116" s="61"/>
      <c r="P116" s="61"/>
      <c r="Q116" s="58" t="s">
        <v>65</v>
      </c>
      <c r="R116" s="63" t="s">
        <v>66</v>
      </c>
      <c r="S116" s="63"/>
      <c r="T116" s="48" t="str">
        <f aca="false">IF(R116="POR HABITACIONES",IF(S116="","NO CUMPLE",""),"")</f>
        <v/>
      </c>
      <c r="U116" s="61"/>
      <c r="V116" s="64" t="e">
        <f aca="false">VLOOKUP($V$10,Datos!$K$6:$M$11,MATCH('ENUMERACION DE ALOJAMIENTOS'!R116,Datos!$K$6:$M$6,0),0)</f>
        <v>#N/A</v>
      </c>
      <c r="W116" s="64" t="e">
        <f aca="false">IF(OR(U116=1,U116=""),V116,(SUM(COUNTIF(Z116:AP116,"INDIVIDUAL"),(COUNTIF(Z116:AP116,"DOBLE"))*2)))</f>
        <v>#N/A</v>
      </c>
      <c r="X116" s="64" t="n">
        <f aca="false">SUM(COUNTIF(Z116:AP116,"INDIVIDUAL"),(COUNTIF(Z116:AP116,"DOBLE"))*2)</f>
        <v>0</v>
      </c>
      <c r="Y116" s="64"/>
      <c r="Z116" s="61" t="s">
        <v>65</v>
      </c>
      <c r="AA116" s="64" t="e">
        <f aca="false">VLOOKUP(Z116,Datos!$K$6:$M$9,MATCH('ENUMERACION DE ALOJAMIENTOS'!$R116,Datos!$K$6:$M$6,0),0)</f>
        <v>#N/A</v>
      </c>
      <c r="AB116" s="64" t="e">
        <f aca="false">IF(AC116&gt;=AA116,"Cumple","No cumple")</f>
        <v>#N/A</v>
      </c>
      <c r="AC116" s="61"/>
      <c r="AD116" s="61" t="s">
        <v>65</v>
      </c>
      <c r="AE116" s="64" t="e">
        <f aca="false">VLOOKUP(AD116,Datos!$K$6:$M$9,MATCH('ENUMERACION DE ALOJAMIENTOS'!$R116,Datos!$K$6:$M$6,0),0)</f>
        <v>#N/A</v>
      </c>
      <c r="AF116" s="64" t="e">
        <f aca="false">IF(AG116&gt;=AE116,"Cumple","No cumple")</f>
        <v>#N/A</v>
      </c>
      <c r="AG116" s="61"/>
      <c r="AH116" s="61" t="s">
        <v>65</v>
      </c>
      <c r="AI116" s="64" t="e">
        <f aca="false">VLOOKUP(AH116,Datos!$K$6:$M$9,MATCH('ENUMERACION DE ALOJAMIENTOS'!$R116,Datos!$K$6:$M$6,0),0)</f>
        <v>#N/A</v>
      </c>
      <c r="AJ116" s="64" t="e">
        <f aca="false">IF(AK116&gt;=AI116,"Cumple","No cumple")</f>
        <v>#N/A</v>
      </c>
      <c r="AK116" s="61"/>
      <c r="AL116" s="61" t="s">
        <v>65</v>
      </c>
      <c r="AM116" s="64" t="e">
        <f aca="false">VLOOKUP(AL116,Datos!$K$6:$M$9,MATCH('ENUMERACION DE ALOJAMIENTOS'!$R116,Datos!$K$6:$M$6,0),0)</f>
        <v>#N/A</v>
      </c>
      <c r="AN116" s="64" t="e">
        <f aca="false">IF(AO116&gt;=AM116,"Cumple","No cumple")</f>
        <v>#N/A</v>
      </c>
      <c r="AO116" s="61"/>
      <c r="AP116" s="61" t="s">
        <v>65</v>
      </c>
      <c r="AQ116" s="64" t="e">
        <f aca="false">VLOOKUP(AP116,Datos!$K$6:$M$9,MATCH('ENUMERACION DE ALOJAMIENTOS'!$R116,Datos!$K$6:$M$6,0),0)</f>
        <v>#N/A</v>
      </c>
      <c r="AR116" s="64" t="e">
        <f aca="false">IF(AS116&gt;=AQ116,"Cumple","No cumple")</f>
        <v>#N/A</v>
      </c>
      <c r="AS116" s="61"/>
      <c r="AT116" s="65" t="n">
        <f aca="false">IFERROR(IF(Q116="ESTUDIO",BE116,IF(OR(U116=1,U116=""),MIN(X116,V116),W116)),0)</f>
        <v>0</v>
      </c>
      <c r="AU116" s="50" t="str">
        <f aca="false">IF(R116="POR HABITACIONES",AT116-S116,"")</f>
        <v/>
      </c>
      <c r="AV116" s="66" t="n">
        <v>0</v>
      </c>
      <c r="AW116" s="64" t="e">
        <f aca="false">IF(((VLOOKUP($AW$11,Datos!$K$6:$M$9,MATCH('ENUMERACION DE ALOJAMIENTOS'!$R116,Datos!$K$6:$M$6,0),0))*AT116)&lt;10,10,((VLOOKUP($AW$11,Datos!$K$6:$M$9,MATCH('ENUMERACION DE ALOJAMIENTOS'!$R116,Datos!$K$6:$M$6,0),0))*AT116))</f>
        <v>#N/A</v>
      </c>
      <c r="AX116" s="64" t="e">
        <f aca="false">VLOOKUP($AX$11,Datos!$K$6:$P$10,MATCH('ENUMERACION DE ALOJAMIENTOS'!$R116,Datos!$K$6:$P$6,0),0)</f>
        <v>#N/A</v>
      </c>
      <c r="AY116" s="64" t="str">
        <f aca="false">IF($Q116&lt;&gt;"VIVIENDA","",IF(AV116&lt;AW116,"No cumple",""))</f>
        <v/>
      </c>
      <c r="AZ116" s="64" t="str">
        <f aca="false">IF($Q116&lt;&gt;"ESTUDIO","",IF(AV116&lt;AX116,"No cumple",""))</f>
        <v/>
      </c>
      <c r="BA116" s="49" t="n">
        <f aca="false">IF(U116&lt;=1,6,10)</f>
        <v>6</v>
      </c>
      <c r="BB116" s="49" t="n">
        <f aca="false">IF(Q116="ESTUDIO",2,IF((10-AT116)&gt;AT116,ROUNDDOWN(AT116/2,0),MIN(10-AT116,ROUNDDOWN(AT116/2,0))))</f>
        <v>0</v>
      </c>
      <c r="BC116" s="49" t="n">
        <f aca="false">IF((10-AT116-S116)&gt;AT116,ROUNDDOWN(AT116/2,0),MIN(10-AT116-S116,ROUNDDOWN(AT116/2,0)))</f>
        <v>0</v>
      </c>
      <c r="BD116" s="50" t="n">
        <f aca="false">IF(OR(Q116="ESTUDIO",AND(COUNTIF(Z116:AP116,"DOBLE")=1,COUNTIF(Z116:AP116,"Seleccione Tipo")=4)),2,IFERROR(ROUNDDOWN(MIN(BB116:BC116),0),0))</f>
        <v>0</v>
      </c>
      <c r="BE116" s="52" t="s">
        <v>67</v>
      </c>
      <c r="BF116" s="53" t="n">
        <f aca="false">IF(R116="POR HABITACIONES",SUM(BE116,AU116),IF(Q116="ESTUDIO",BD116,SUM(AT116,BE116)))</f>
        <v>0</v>
      </c>
      <c r="BG116" s="54" t="str">
        <f aca="false">IF(OR(COUNTIF(P116:BE116,"No cumple")&gt;0,BF116=0),"NO CLASIFICABLE",R116)</f>
        <v>NO CLASIFICABLE</v>
      </c>
      <c r="BH116" s="67" t="str">
        <f aca="false">IF(AND(OR(Q116&lt;&gt;"Seleccione Tipo",R116&lt;&gt;"Seleccione tipo alquiler"),BG116="Seleccione tipo alquiler"),"Es obligatorio para su clasificación rellenar TIPO y TIPO DE ALQUILER de la vivienda","")</f>
        <v/>
      </c>
    </row>
    <row r="117" customFormat="false" ht="23.3" hidden="false" customHeight="false" outlineLevel="0" collapsed="false">
      <c r="A117" s="56" t="s">
        <v>63</v>
      </c>
      <c r="B117" s="57" t="str">
        <f aca="false">VLOOKUP(A117,VIA_CODIGO,2,0)</f>
        <v>XX</v>
      </c>
      <c r="C117" s="40" t="n">
        <f aca="false">IFERROR(VLOOKUP('ENUMERACION DE ALOJAMIENTOS'!F117,Datos!$A$1:$B$47,2,0),"")</f>
        <v>0</v>
      </c>
      <c r="D117" s="58"/>
      <c r="E117" s="59" t="str">
        <f aca="false">IFERROR(VLOOKUP('ENUMERACION DE ALOJAMIENTOS'!G117,Datos!$D$2:$F$1070,3,0),"")</f>
        <v/>
      </c>
      <c r="F117" s="43" t="s">
        <v>64</v>
      </c>
      <c r="G117" s="43"/>
      <c r="H117" s="60"/>
      <c r="I117" s="61"/>
      <c r="J117" s="61"/>
      <c r="K117" s="61"/>
      <c r="L117" s="61"/>
      <c r="M117" s="62"/>
      <c r="N117" s="61"/>
      <c r="O117" s="61"/>
      <c r="P117" s="61"/>
      <c r="Q117" s="58" t="s">
        <v>65</v>
      </c>
      <c r="R117" s="63" t="s">
        <v>66</v>
      </c>
      <c r="S117" s="63"/>
      <c r="T117" s="48" t="str">
        <f aca="false">IF(R117="POR HABITACIONES",IF(S117="","NO CUMPLE",""),"")</f>
        <v/>
      </c>
      <c r="U117" s="61"/>
      <c r="V117" s="64" t="e">
        <f aca="false">VLOOKUP($V$10,Datos!$K$6:$M$11,MATCH('ENUMERACION DE ALOJAMIENTOS'!R117,Datos!$K$6:$M$6,0),0)</f>
        <v>#N/A</v>
      </c>
      <c r="W117" s="64" t="e">
        <f aca="false">IF(OR(U117=1,U117=""),V117,(SUM(COUNTIF(Z117:AP117,"INDIVIDUAL"),(COUNTIF(Z117:AP117,"DOBLE"))*2)))</f>
        <v>#N/A</v>
      </c>
      <c r="X117" s="64" t="n">
        <f aca="false">SUM(COUNTIF(Z117:AP117,"INDIVIDUAL"),(COUNTIF(Z117:AP117,"DOBLE"))*2)</f>
        <v>0</v>
      </c>
      <c r="Y117" s="64"/>
      <c r="Z117" s="61" t="s">
        <v>65</v>
      </c>
      <c r="AA117" s="64" t="e">
        <f aca="false">VLOOKUP(Z117,Datos!$K$6:$M$9,MATCH('ENUMERACION DE ALOJAMIENTOS'!$R117,Datos!$K$6:$M$6,0),0)</f>
        <v>#N/A</v>
      </c>
      <c r="AB117" s="64" t="e">
        <f aca="false">IF(AC117&gt;=AA117,"Cumple","No cumple")</f>
        <v>#N/A</v>
      </c>
      <c r="AC117" s="61"/>
      <c r="AD117" s="61" t="s">
        <v>65</v>
      </c>
      <c r="AE117" s="64" t="e">
        <f aca="false">VLOOKUP(AD117,Datos!$K$6:$M$9,MATCH('ENUMERACION DE ALOJAMIENTOS'!$R117,Datos!$K$6:$M$6,0),0)</f>
        <v>#N/A</v>
      </c>
      <c r="AF117" s="64" t="e">
        <f aca="false">IF(AG117&gt;=AE117,"Cumple","No cumple")</f>
        <v>#N/A</v>
      </c>
      <c r="AG117" s="61"/>
      <c r="AH117" s="61" t="s">
        <v>65</v>
      </c>
      <c r="AI117" s="64" t="e">
        <f aca="false">VLOOKUP(AH117,Datos!$K$6:$M$9,MATCH('ENUMERACION DE ALOJAMIENTOS'!$R117,Datos!$K$6:$M$6,0),0)</f>
        <v>#N/A</v>
      </c>
      <c r="AJ117" s="64" t="e">
        <f aca="false">IF(AK117&gt;=AI117,"Cumple","No cumple")</f>
        <v>#N/A</v>
      </c>
      <c r="AK117" s="61"/>
      <c r="AL117" s="61" t="s">
        <v>65</v>
      </c>
      <c r="AM117" s="64" t="e">
        <f aca="false">VLOOKUP(AL117,Datos!$K$6:$M$9,MATCH('ENUMERACION DE ALOJAMIENTOS'!$R117,Datos!$K$6:$M$6,0),0)</f>
        <v>#N/A</v>
      </c>
      <c r="AN117" s="64" t="e">
        <f aca="false">IF(AO117&gt;=AM117,"Cumple","No cumple")</f>
        <v>#N/A</v>
      </c>
      <c r="AO117" s="61"/>
      <c r="AP117" s="61" t="s">
        <v>65</v>
      </c>
      <c r="AQ117" s="64" t="e">
        <f aca="false">VLOOKUP(AP117,Datos!$K$6:$M$9,MATCH('ENUMERACION DE ALOJAMIENTOS'!$R117,Datos!$K$6:$M$6,0),0)</f>
        <v>#N/A</v>
      </c>
      <c r="AR117" s="64" t="e">
        <f aca="false">IF(AS117&gt;=AQ117,"Cumple","No cumple")</f>
        <v>#N/A</v>
      </c>
      <c r="AS117" s="61"/>
      <c r="AT117" s="65" t="n">
        <f aca="false">IFERROR(IF(Q117="ESTUDIO",BE117,IF(OR(U117=1,U117=""),MIN(X117,V117),W117)),0)</f>
        <v>0</v>
      </c>
      <c r="AU117" s="50" t="str">
        <f aca="false">IF(R117="POR HABITACIONES",AT117-S117,"")</f>
        <v/>
      </c>
      <c r="AV117" s="66" t="n">
        <v>0</v>
      </c>
      <c r="AW117" s="64" t="e">
        <f aca="false">IF(((VLOOKUP($AW$11,Datos!$K$6:$M$9,MATCH('ENUMERACION DE ALOJAMIENTOS'!$R117,Datos!$K$6:$M$6,0),0))*AT117)&lt;10,10,((VLOOKUP($AW$11,Datos!$K$6:$M$9,MATCH('ENUMERACION DE ALOJAMIENTOS'!$R117,Datos!$K$6:$M$6,0),0))*AT117))</f>
        <v>#N/A</v>
      </c>
      <c r="AX117" s="64" t="e">
        <f aca="false">VLOOKUP($AX$11,Datos!$K$6:$P$10,MATCH('ENUMERACION DE ALOJAMIENTOS'!$R117,Datos!$K$6:$P$6,0),0)</f>
        <v>#N/A</v>
      </c>
      <c r="AY117" s="64" t="str">
        <f aca="false">IF($Q117&lt;&gt;"VIVIENDA","",IF(AV117&lt;AW117,"No cumple",""))</f>
        <v/>
      </c>
      <c r="AZ117" s="64" t="str">
        <f aca="false">IF($Q117&lt;&gt;"ESTUDIO","",IF(AV117&lt;AX117,"No cumple",""))</f>
        <v/>
      </c>
      <c r="BA117" s="49" t="n">
        <f aca="false">IF(U117&lt;=1,6,10)</f>
        <v>6</v>
      </c>
      <c r="BB117" s="49" t="n">
        <f aca="false">IF(Q117="ESTUDIO",2,IF((10-AT117)&gt;AT117,ROUNDDOWN(AT117/2,0),MIN(10-AT117,ROUNDDOWN(AT117/2,0))))</f>
        <v>0</v>
      </c>
      <c r="BC117" s="49" t="n">
        <f aca="false">IF((10-AT117-S117)&gt;AT117,ROUNDDOWN(AT117/2,0),MIN(10-AT117-S117,ROUNDDOWN(AT117/2,0)))</f>
        <v>0</v>
      </c>
      <c r="BD117" s="50" t="n">
        <f aca="false">IF(OR(Q117="ESTUDIO",AND(COUNTIF(Z117:AP117,"DOBLE")=1,COUNTIF(Z117:AP117,"Seleccione Tipo")=4)),2,IFERROR(ROUNDDOWN(MIN(BB117:BC117),0),0))</f>
        <v>0</v>
      </c>
      <c r="BE117" s="52" t="s">
        <v>67</v>
      </c>
      <c r="BF117" s="53" t="n">
        <f aca="false">IF(R117="POR HABITACIONES",SUM(BE117,AU117),IF(Q117="ESTUDIO",BD117,SUM(AT117,BE117)))</f>
        <v>0</v>
      </c>
      <c r="BG117" s="54" t="str">
        <f aca="false">IF(OR(COUNTIF(P117:BE117,"No cumple")&gt;0,BF117=0),"NO CLASIFICABLE",R117)</f>
        <v>NO CLASIFICABLE</v>
      </c>
      <c r="BH117" s="67" t="str">
        <f aca="false">IF(AND(OR(Q117&lt;&gt;"Seleccione Tipo",R117&lt;&gt;"Seleccione tipo alquiler"),BG117="Seleccione tipo alquiler"),"Es obligatorio para su clasificación rellenar TIPO y TIPO DE ALQUILER de la vivienda","")</f>
        <v/>
      </c>
    </row>
    <row r="118" customFormat="false" ht="23.3" hidden="false" customHeight="false" outlineLevel="0" collapsed="false">
      <c r="A118" s="56" t="s">
        <v>63</v>
      </c>
      <c r="B118" s="57" t="str">
        <f aca="false">VLOOKUP(A118,VIA_CODIGO,2,0)</f>
        <v>XX</v>
      </c>
      <c r="C118" s="40" t="n">
        <f aca="false">IFERROR(VLOOKUP('ENUMERACION DE ALOJAMIENTOS'!F118,Datos!$A$1:$B$47,2,0),"")</f>
        <v>0</v>
      </c>
      <c r="D118" s="58"/>
      <c r="E118" s="59" t="str">
        <f aca="false">IFERROR(VLOOKUP('ENUMERACION DE ALOJAMIENTOS'!G118,Datos!$D$2:$F$1070,3,0),"")</f>
        <v/>
      </c>
      <c r="F118" s="43" t="s">
        <v>64</v>
      </c>
      <c r="G118" s="43"/>
      <c r="H118" s="60"/>
      <c r="I118" s="61"/>
      <c r="J118" s="61"/>
      <c r="K118" s="61"/>
      <c r="L118" s="61"/>
      <c r="M118" s="62"/>
      <c r="N118" s="61"/>
      <c r="O118" s="61"/>
      <c r="P118" s="61"/>
      <c r="Q118" s="58" t="s">
        <v>65</v>
      </c>
      <c r="R118" s="63" t="s">
        <v>66</v>
      </c>
      <c r="S118" s="63"/>
      <c r="T118" s="48" t="str">
        <f aca="false">IF(R118="POR HABITACIONES",IF(S118="","NO CUMPLE",""),"")</f>
        <v/>
      </c>
      <c r="U118" s="61"/>
      <c r="V118" s="64" t="e">
        <f aca="false">VLOOKUP($V$10,Datos!$K$6:$M$11,MATCH('ENUMERACION DE ALOJAMIENTOS'!R118,Datos!$K$6:$M$6,0),0)</f>
        <v>#N/A</v>
      </c>
      <c r="W118" s="64" t="e">
        <f aca="false">IF(OR(U118=1,U118=""),V118,(SUM(COUNTIF(Z118:AP118,"INDIVIDUAL"),(COUNTIF(Z118:AP118,"DOBLE"))*2)))</f>
        <v>#N/A</v>
      </c>
      <c r="X118" s="64" t="n">
        <f aca="false">SUM(COUNTIF(Z118:AP118,"INDIVIDUAL"),(COUNTIF(Z118:AP118,"DOBLE"))*2)</f>
        <v>0</v>
      </c>
      <c r="Y118" s="64"/>
      <c r="Z118" s="61" t="s">
        <v>65</v>
      </c>
      <c r="AA118" s="64" t="e">
        <f aca="false">VLOOKUP(Z118,Datos!$K$6:$M$9,MATCH('ENUMERACION DE ALOJAMIENTOS'!$R118,Datos!$K$6:$M$6,0),0)</f>
        <v>#N/A</v>
      </c>
      <c r="AB118" s="64" t="e">
        <f aca="false">IF(AC118&gt;=AA118,"Cumple","No cumple")</f>
        <v>#N/A</v>
      </c>
      <c r="AC118" s="61"/>
      <c r="AD118" s="61" t="s">
        <v>65</v>
      </c>
      <c r="AE118" s="64" t="e">
        <f aca="false">VLOOKUP(AD118,Datos!$K$6:$M$9,MATCH('ENUMERACION DE ALOJAMIENTOS'!$R118,Datos!$K$6:$M$6,0),0)</f>
        <v>#N/A</v>
      </c>
      <c r="AF118" s="64" t="e">
        <f aca="false">IF(AG118&gt;=AE118,"Cumple","No cumple")</f>
        <v>#N/A</v>
      </c>
      <c r="AG118" s="61"/>
      <c r="AH118" s="61" t="s">
        <v>65</v>
      </c>
      <c r="AI118" s="64" t="e">
        <f aca="false">VLOOKUP(AH118,Datos!$K$6:$M$9,MATCH('ENUMERACION DE ALOJAMIENTOS'!$R118,Datos!$K$6:$M$6,0),0)</f>
        <v>#N/A</v>
      </c>
      <c r="AJ118" s="64" t="e">
        <f aca="false">IF(AK118&gt;=AI118,"Cumple","No cumple")</f>
        <v>#N/A</v>
      </c>
      <c r="AK118" s="61"/>
      <c r="AL118" s="61" t="s">
        <v>65</v>
      </c>
      <c r="AM118" s="64" t="e">
        <f aca="false">VLOOKUP(AL118,Datos!$K$6:$M$9,MATCH('ENUMERACION DE ALOJAMIENTOS'!$R118,Datos!$K$6:$M$6,0),0)</f>
        <v>#N/A</v>
      </c>
      <c r="AN118" s="64" t="e">
        <f aca="false">IF(AO118&gt;=AM118,"Cumple","No cumple")</f>
        <v>#N/A</v>
      </c>
      <c r="AO118" s="61"/>
      <c r="AP118" s="61" t="s">
        <v>65</v>
      </c>
      <c r="AQ118" s="64" t="e">
        <f aca="false">VLOOKUP(AP118,Datos!$K$6:$M$9,MATCH('ENUMERACION DE ALOJAMIENTOS'!$R118,Datos!$K$6:$M$6,0),0)</f>
        <v>#N/A</v>
      </c>
      <c r="AR118" s="64" t="e">
        <f aca="false">IF(AS118&gt;=AQ118,"Cumple","No cumple")</f>
        <v>#N/A</v>
      </c>
      <c r="AS118" s="61"/>
      <c r="AT118" s="65" t="n">
        <f aca="false">IFERROR(IF(Q118="ESTUDIO",BE118,IF(OR(U118=1,U118=""),MIN(X118,V118),W118)),0)</f>
        <v>0</v>
      </c>
      <c r="AU118" s="50" t="str">
        <f aca="false">IF(R118="POR HABITACIONES",AT118-S118,"")</f>
        <v/>
      </c>
      <c r="AV118" s="66" t="n">
        <v>0</v>
      </c>
      <c r="AW118" s="64" t="e">
        <f aca="false">IF(((VLOOKUP($AW$11,Datos!$K$6:$M$9,MATCH('ENUMERACION DE ALOJAMIENTOS'!$R118,Datos!$K$6:$M$6,0),0))*AT118)&lt;10,10,((VLOOKUP($AW$11,Datos!$K$6:$M$9,MATCH('ENUMERACION DE ALOJAMIENTOS'!$R118,Datos!$K$6:$M$6,0),0))*AT118))</f>
        <v>#N/A</v>
      </c>
      <c r="AX118" s="64" t="e">
        <f aca="false">VLOOKUP($AX$11,Datos!$K$6:$P$10,MATCH('ENUMERACION DE ALOJAMIENTOS'!$R118,Datos!$K$6:$P$6,0),0)</f>
        <v>#N/A</v>
      </c>
      <c r="AY118" s="64" t="str">
        <f aca="false">IF($Q118&lt;&gt;"VIVIENDA","",IF(AV118&lt;AW118,"No cumple",""))</f>
        <v/>
      </c>
      <c r="AZ118" s="64" t="str">
        <f aca="false">IF($Q118&lt;&gt;"ESTUDIO","",IF(AV118&lt;AX118,"No cumple",""))</f>
        <v/>
      </c>
      <c r="BA118" s="49" t="n">
        <f aca="false">IF(U118&lt;=1,6,10)</f>
        <v>6</v>
      </c>
      <c r="BB118" s="49" t="n">
        <f aca="false">IF(Q118="ESTUDIO",2,IF((10-AT118)&gt;AT118,ROUNDDOWN(AT118/2,0),MIN(10-AT118,ROUNDDOWN(AT118/2,0))))</f>
        <v>0</v>
      </c>
      <c r="BC118" s="49" t="n">
        <f aca="false">IF((10-AT118-S118)&gt;AT118,ROUNDDOWN(AT118/2,0),MIN(10-AT118-S118,ROUNDDOWN(AT118/2,0)))</f>
        <v>0</v>
      </c>
      <c r="BD118" s="50" t="n">
        <f aca="false">IF(OR(Q118="ESTUDIO",AND(COUNTIF(Z118:AP118,"DOBLE")=1,COUNTIF(Z118:AP118,"Seleccione Tipo")=4)),2,IFERROR(ROUNDDOWN(MIN(BB118:BC118),0),0))</f>
        <v>0</v>
      </c>
      <c r="BE118" s="52" t="s">
        <v>67</v>
      </c>
      <c r="BF118" s="53" t="n">
        <f aca="false">IF(R118="POR HABITACIONES",SUM(BE118,AU118),IF(Q118="ESTUDIO",BD118,SUM(AT118,BE118)))</f>
        <v>0</v>
      </c>
      <c r="BG118" s="54" t="str">
        <f aca="false">IF(OR(COUNTIF(P118:BE118,"No cumple")&gt;0,BF118=0),"NO CLASIFICABLE",R118)</f>
        <v>NO CLASIFICABLE</v>
      </c>
      <c r="BH118" s="67" t="str">
        <f aca="false">IF(AND(OR(Q118&lt;&gt;"Seleccione Tipo",R118&lt;&gt;"Seleccione tipo alquiler"),BG118="Seleccione tipo alquiler"),"Es obligatorio para su clasificación rellenar TIPO y TIPO DE ALQUILER de la vivienda","")</f>
        <v/>
      </c>
    </row>
    <row r="119" customFormat="false" ht="23.3" hidden="false" customHeight="false" outlineLevel="0" collapsed="false">
      <c r="A119" s="56" t="s">
        <v>63</v>
      </c>
      <c r="B119" s="57" t="str">
        <f aca="false">VLOOKUP(A119,VIA_CODIGO,2,0)</f>
        <v>XX</v>
      </c>
      <c r="C119" s="40" t="n">
        <f aca="false">IFERROR(VLOOKUP('ENUMERACION DE ALOJAMIENTOS'!F119,Datos!$A$1:$B$47,2,0),"")</f>
        <v>0</v>
      </c>
      <c r="D119" s="58"/>
      <c r="E119" s="59" t="str">
        <f aca="false">IFERROR(VLOOKUP('ENUMERACION DE ALOJAMIENTOS'!G119,Datos!$D$2:$F$1070,3,0),"")</f>
        <v/>
      </c>
      <c r="F119" s="43" t="s">
        <v>64</v>
      </c>
      <c r="G119" s="43"/>
      <c r="H119" s="60"/>
      <c r="I119" s="61"/>
      <c r="J119" s="61"/>
      <c r="K119" s="61"/>
      <c r="L119" s="61"/>
      <c r="M119" s="62"/>
      <c r="N119" s="61"/>
      <c r="O119" s="61"/>
      <c r="P119" s="61"/>
      <c r="Q119" s="58" t="s">
        <v>65</v>
      </c>
      <c r="R119" s="63" t="s">
        <v>66</v>
      </c>
      <c r="S119" s="63"/>
      <c r="T119" s="48" t="str">
        <f aca="false">IF(R119="POR HABITACIONES",IF(S119="","NO CUMPLE",""),"")</f>
        <v/>
      </c>
      <c r="U119" s="61"/>
      <c r="V119" s="64" t="e">
        <f aca="false">VLOOKUP($V$10,Datos!$K$6:$M$11,MATCH('ENUMERACION DE ALOJAMIENTOS'!R119,Datos!$K$6:$M$6,0),0)</f>
        <v>#N/A</v>
      </c>
      <c r="W119" s="64" t="e">
        <f aca="false">IF(OR(U119=1,U119=""),V119,(SUM(COUNTIF(Z119:AP119,"INDIVIDUAL"),(COUNTIF(Z119:AP119,"DOBLE"))*2)))</f>
        <v>#N/A</v>
      </c>
      <c r="X119" s="64" t="n">
        <f aca="false">SUM(COUNTIF(Z119:AP119,"INDIVIDUAL"),(COUNTIF(Z119:AP119,"DOBLE"))*2)</f>
        <v>0</v>
      </c>
      <c r="Y119" s="64"/>
      <c r="Z119" s="61" t="s">
        <v>65</v>
      </c>
      <c r="AA119" s="64" t="e">
        <f aca="false">VLOOKUP(Z119,Datos!$K$6:$M$9,MATCH('ENUMERACION DE ALOJAMIENTOS'!$R119,Datos!$K$6:$M$6,0),0)</f>
        <v>#N/A</v>
      </c>
      <c r="AB119" s="64" t="e">
        <f aca="false">IF(AC119&gt;=AA119,"Cumple","No cumple")</f>
        <v>#N/A</v>
      </c>
      <c r="AC119" s="61"/>
      <c r="AD119" s="61" t="s">
        <v>65</v>
      </c>
      <c r="AE119" s="64" t="e">
        <f aca="false">VLOOKUP(AD119,Datos!$K$6:$M$9,MATCH('ENUMERACION DE ALOJAMIENTOS'!$R119,Datos!$K$6:$M$6,0),0)</f>
        <v>#N/A</v>
      </c>
      <c r="AF119" s="64" t="e">
        <f aca="false">IF(AG119&gt;=AE119,"Cumple","No cumple")</f>
        <v>#N/A</v>
      </c>
      <c r="AG119" s="61"/>
      <c r="AH119" s="61" t="s">
        <v>65</v>
      </c>
      <c r="AI119" s="64" t="e">
        <f aca="false">VLOOKUP(AH119,Datos!$K$6:$M$9,MATCH('ENUMERACION DE ALOJAMIENTOS'!$R119,Datos!$K$6:$M$6,0),0)</f>
        <v>#N/A</v>
      </c>
      <c r="AJ119" s="64" t="e">
        <f aca="false">IF(AK119&gt;=AI119,"Cumple","No cumple")</f>
        <v>#N/A</v>
      </c>
      <c r="AK119" s="61"/>
      <c r="AL119" s="61" t="s">
        <v>65</v>
      </c>
      <c r="AM119" s="64" t="e">
        <f aca="false">VLOOKUP(AL119,Datos!$K$6:$M$9,MATCH('ENUMERACION DE ALOJAMIENTOS'!$R119,Datos!$K$6:$M$6,0),0)</f>
        <v>#N/A</v>
      </c>
      <c r="AN119" s="64" t="e">
        <f aca="false">IF(AO119&gt;=AM119,"Cumple","No cumple")</f>
        <v>#N/A</v>
      </c>
      <c r="AO119" s="61"/>
      <c r="AP119" s="61" t="s">
        <v>65</v>
      </c>
      <c r="AQ119" s="64" t="e">
        <f aca="false">VLOOKUP(AP119,Datos!$K$6:$M$9,MATCH('ENUMERACION DE ALOJAMIENTOS'!$R119,Datos!$K$6:$M$6,0),0)</f>
        <v>#N/A</v>
      </c>
      <c r="AR119" s="64" t="e">
        <f aca="false">IF(AS119&gt;=AQ119,"Cumple","No cumple")</f>
        <v>#N/A</v>
      </c>
      <c r="AS119" s="61"/>
      <c r="AT119" s="65" t="n">
        <f aca="false">IFERROR(IF(Q119="ESTUDIO",BE119,IF(OR(U119=1,U119=""),MIN(X119,V119),W119)),0)</f>
        <v>0</v>
      </c>
      <c r="AU119" s="50" t="str">
        <f aca="false">IF(R119="POR HABITACIONES",AT119-S119,"")</f>
        <v/>
      </c>
      <c r="AV119" s="66" t="n">
        <v>0</v>
      </c>
      <c r="AW119" s="64" t="e">
        <f aca="false">IF(((VLOOKUP($AW$11,Datos!$K$6:$M$9,MATCH('ENUMERACION DE ALOJAMIENTOS'!$R119,Datos!$K$6:$M$6,0),0))*AT119)&lt;10,10,((VLOOKUP($AW$11,Datos!$K$6:$M$9,MATCH('ENUMERACION DE ALOJAMIENTOS'!$R119,Datos!$K$6:$M$6,0),0))*AT119))</f>
        <v>#N/A</v>
      </c>
      <c r="AX119" s="64" t="e">
        <f aca="false">VLOOKUP($AX$11,Datos!$K$6:$P$10,MATCH('ENUMERACION DE ALOJAMIENTOS'!$R119,Datos!$K$6:$P$6,0),0)</f>
        <v>#N/A</v>
      </c>
      <c r="AY119" s="64" t="str">
        <f aca="false">IF($Q119&lt;&gt;"VIVIENDA","",IF(AV119&lt;AW119,"No cumple",""))</f>
        <v/>
      </c>
      <c r="AZ119" s="64" t="str">
        <f aca="false">IF($Q119&lt;&gt;"ESTUDIO","",IF(AV119&lt;AX119,"No cumple",""))</f>
        <v/>
      </c>
      <c r="BA119" s="49" t="n">
        <f aca="false">IF(U119&lt;=1,6,10)</f>
        <v>6</v>
      </c>
      <c r="BB119" s="49" t="n">
        <f aca="false">IF(Q119="ESTUDIO",2,IF((10-AT119)&gt;AT119,ROUNDDOWN(AT119/2,0),MIN(10-AT119,ROUNDDOWN(AT119/2,0))))</f>
        <v>0</v>
      </c>
      <c r="BC119" s="49" t="n">
        <f aca="false">IF((10-AT119-S119)&gt;AT119,ROUNDDOWN(AT119/2,0),MIN(10-AT119-S119,ROUNDDOWN(AT119/2,0)))</f>
        <v>0</v>
      </c>
      <c r="BD119" s="50" t="n">
        <f aca="false">IF(OR(Q119="ESTUDIO",AND(COUNTIF(Z119:AP119,"DOBLE")=1,COUNTIF(Z119:AP119,"Seleccione Tipo")=4)),2,IFERROR(ROUNDDOWN(MIN(BB119:BC119),0),0))</f>
        <v>0</v>
      </c>
      <c r="BE119" s="52" t="s">
        <v>67</v>
      </c>
      <c r="BF119" s="53" t="n">
        <f aca="false">IF(R119="POR HABITACIONES",SUM(BE119,AU119),IF(Q119="ESTUDIO",BD119,SUM(AT119,BE119)))</f>
        <v>0</v>
      </c>
      <c r="BG119" s="54" t="str">
        <f aca="false">IF(OR(COUNTIF(P119:BE119,"No cumple")&gt;0,BF119=0),"NO CLASIFICABLE",R119)</f>
        <v>NO CLASIFICABLE</v>
      </c>
      <c r="BH119" s="67" t="str">
        <f aca="false">IF(AND(OR(Q119&lt;&gt;"Seleccione Tipo",R119&lt;&gt;"Seleccione tipo alquiler"),BG119="Seleccione tipo alquiler"),"Es obligatorio para su clasificación rellenar TIPO y TIPO DE ALQUILER de la vivienda","")</f>
        <v/>
      </c>
    </row>
    <row r="120" customFormat="false" ht="23.3" hidden="false" customHeight="false" outlineLevel="0" collapsed="false">
      <c r="A120" s="56" t="s">
        <v>63</v>
      </c>
      <c r="B120" s="57" t="str">
        <f aca="false">VLOOKUP(A120,VIA_CODIGO,2,0)</f>
        <v>XX</v>
      </c>
      <c r="C120" s="40" t="n">
        <f aca="false">IFERROR(VLOOKUP('ENUMERACION DE ALOJAMIENTOS'!F120,Datos!$A$1:$B$47,2,0),"")</f>
        <v>0</v>
      </c>
      <c r="D120" s="58"/>
      <c r="E120" s="59" t="str">
        <f aca="false">IFERROR(VLOOKUP('ENUMERACION DE ALOJAMIENTOS'!G120,Datos!$D$2:$F$1070,3,0),"")</f>
        <v/>
      </c>
      <c r="F120" s="43" t="s">
        <v>64</v>
      </c>
      <c r="G120" s="43"/>
      <c r="H120" s="60"/>
      <c r="I120" s="61"/>
      <c r="J120" s="61"/>
      <c r="K120" s="61"/>
      <c r="L120" s="61"/>
      <c r="M120" s="62"/>
      <c r="N120" s="61"/>
      <c r="O120" s="61"/>
      <c r="P120" s="61"/>
      <c r="Q120" s="58" t="s">
        <v>65</v>
      </c>
      <c r="R120" s="63" t="s">
        <v>66</v>
      </c>
      <c r="S120" s="63"/>
      <c r="T120" s="48" t="str">
        <f aca="false">IF(R120="POR HABITACIONES",IF(S120="","NO CUMPLE",""),"")</f>
        <v/>
      </c>
      <c r="U120" s="61"/>
      <c r="V120" s="64" t="e">
        <f aca="false">VLOOKUP($V$10,Datos!$K$6:$M$11,MATCH('ENUMERACION DE ALOJAMIENTOS'!R120,Datos!$K$6:$M$6,0),0)</f>
        <v>#N/A</v>
      </c>
      <c r="W120" s="64" t="e">
        <f aca="false">IF(OR(U120=1,U120=""),V120,(SUM(COUNTIF(Z120:AP120,"INDIVIDUAL"),(COUNTIF(Z120:AP120,"DOBLE"))*2)))</f>
        <v>#N/A</v>
      </c>
      <c r="X120" s="64" t="n">
        <f aca="false">SUM(COUNTIF(Z120:AP120,"INDIVIDUAL"),(COUNTIF(Z120:AP120,"DOBLE"))*2)</f>
        <v>0</v>
      </c>
      <c r="Y120" s="64"/>
      <c r="Z120" s="61" t="s">
        <v>65</v>
      </c>
      <c r="AA120" s="64" t="e">
        <f aca="false">VLOOKUP(Z120,Datos!$K$6:$M$9,MATCH('ENUMERACION DE ALOJAMIENTOS'!$R120,Datos!$K$6:$M$6,0),0)</f>
        <v>#N/A</v>
      </c>
      <c r="AB120" s="64" t="e">
        <f aca="false">IF(AC120&gt;=AA120,"Cumple","No cumple")</f>
        <v>#N/A</v>
      </c>
      <c r="AC120" s="61"/>
      <c r="AD120" s="61" t="s">
        <v>65</v>
      </c>
      <c r="AE120" s="64" t="e">
        <f aca="false">VLOOKUP(AD120,Datos!$K$6:$M$9,MATCH('ENUMERACION DE ALOJAMIENTOS'!$R120,Datos!$K$6:$M$6,0),0)</f>
        <v>#N/A</v>
      </c>
      <c r="AF120" s="64" t="e">
        <f aca="false">IF(AG120&gt;=AE120,"Cumple","No cumple")</f>
        <v>#N/A</v>
      </c>
      <c r="AG120" s="61"/>
      <c r="AH120" s="61" t="s">
        <v>65</v>
      </c>
      <c r="AI120" s="64" t="e">
        <f aca="false">VLOOKUP(AH120,Datos!$K$6:$M$9,MATCH('ENUMERACION DE ALOJAMIENTOS'!$R120,Datos!$K$6:$M$6,0),0)</f>
        <v>#N/A</v>
      </c>
      <c r="AJ120" s="64" t="e">
        <f aca="false">IF(AK120&gt;=AI120,"Cumple","No cumple")</f>
        <v>#N/A</v>
      </c>
      <c r="AK120" s="61"/>
      <c r="AL120" s="61" t="s">
        <v>65</v>
      </c>
      <c r="AM120" s="64" t="e">
        <f aca="false">VLOOKUP(AL120,Datos!$K$6:$M$9,MATCH('ENUMERACION DE ALOJAMIENTOS'!$R120,Datos!$K$6:$M$6,0),0)</f>
        <v>#N/A</v>
      </c>
      <c r="AN120" s="64" t="e">
        <f aca="false">IF(AO120&gt;=AM120,"Cumple","No cumple")</f>
        <v>#N/A</v>
      </c>
      <c r="AO120" s="61"/>
      <c r="AP120" s="61" t="s">
        <v>65</v>
      </c>
      <c r="AQ120" s="64" t="e">
        <f aca="false">VLOOKUP(AP120,Datos!$K$6:$M$9,MATCH('ENUMERACION DE ALOJAMIENTOS'!$R120,Datos!$K$6:$M$6,0),0)</f>
        <v>#N/A</v>
      </c>
      <c r="AR120" s="64" t="e">
        <f aca="false">IF(AS120&gt;=AQ120,"Cumple","No cumple")</f>
        <v>#N/A</v>
      </c>
      <c r="AS120" s="61"/>
      <c r="AT120" s="65" t="n">
        <f aca="false">IFERROR(IF(Q120="ESTUDIO",BE120,IF(OR(U120=1,U120=""),MIN(X120,V120),W120)),0)</f>
        <v>0</v>
      </c>
      <c r="AU120" s="50" t="str">
        <f aca="false">IF(R120="POR HABITACIONES",AT120-S120,"")</f>
        <v/>
      </c>
      <c r="AV120" s="66" t="n">
        <v>0</v>
      </c>
      <c r="AW120" s="64" t="e">
        <f aca="false">IF(((VLOOKUP($AW$11,Datos!$K$6:$M$9,MATCH('ENUMERACION DE ALOJAMIENTOS'!$R120,Datos!$K$6:$M$6,0),0))*AT120)&lt;10,10,((VLOOKUP($AW$11,Datos!$K$6:$M$9,MATCH('ENUMERACION DE ALOJAMIENTOS'!$R120,Datos!$K$6:$M$6,0),0))*AT120))</f>
        <v>#N/A</v>
      </c>
      <c r="AX120" s="64" t="e">
        <f aca="false">VLOOKUP($AX$11,Datos!$K$6:$P$10,MATCH('ENUMERACION DE ALOJAMIENTOS'!$R120,Datos!$K$6:$P$6,0),0)</f>
        <v>#N/A</v>
      </c>
      <c r="AY120" s="64" t="str">
        <f aca="false">IF($Q120&lt;&gt;"VIVIENDA","",IF(AV120&lt;AW120,"No cumple",""))</f>
        <v/>
      </c>
      <c r="AZ120" s="64" t="str">
        <f aca="false">IF($Q120&lt;&gt;"ESTUDIO","",IF(AV120&lt;AX120,"No cumple",""))</f>
        <v/>
      </c>
      <c r="BA120" s="49" t="n">
        <f aca="false">IF(U120&lt;=1,6,10)</f>
        <v>6</v>
      </c>
      <c r="BB120" s="49" t="n">
        <f aca="false">IF(Q120="ESTUDIO",2,IF((10-AT120)&gt;AT120,ROUNDDOWN(AT120/2,0),MIN(10-AT120,ROUNDDOWN(AT120/2,0))))</f>
        <v>0</v>
      </c>
      <c r="BC120" s="49" t="n">
        <f aca="false">IF((10-AT120-S120)&gt;AT120,ROUNDDOWN(AT120/2,0),MIN(10-AT120-S120,ROUNDDOWN(AT120/2,0)))</f>
        <v>0</v>
      </c>
      <c r="BD120" s="50" t="n">
        <f aca="false">IF(OR(Q120="ESTUDIO",AND(COUNTIF(Z120:AP120,"DOBLE")=1,COUNTIF(Z120:AP120,"Seleccione Tipo")=4)),2,IFERROR(ROUNDDOWN(MIN(BB120:BC120),0),0))</f>
        <v>0</v>
      </c>
      <c r="BE120" s="52" t="s">
        <v>67</v>
      </c>
      <c r="BF120" s="53" t="n">
        <f aca="false">IF(R120="POR HABITACIONES",SUM(BE120,AU120),IF(Q120="ESTUDIO",BD120,SUM(AT120,BE120)))</f>
        <v>0</v>
      </c>
      <c r="BG120" s="54" t="str">
        <f aca="false">IF(OR(COUNTIF(P120:BE120,"No cumple")&gt;0,BF120=0),"NO CLASIFICABLE",R120)</f>
        <v>NO CLASIFICABLE</v>
      </c>
      <c r="BH120" s="67" t="str">
        <f aca="false">IF(AND(OR(Q120&lt;&gt;"Seleccione Tipo",R120&lt;&gt;"Seleccione tipo alquiler"),BG120="Seleccione tipo alquiler"),"Es obligatorio para su clasificación rellenar TIPO y TIPO DE ALQUILER de la vivienda","")</f>
        <v/>
      </c>
    </row>
    <row r="121" customFormat="false" ht="23.3" hidden="false" customHeight="false" outlineLevel="0" collapsed="false">
      <c r="A121" s="56" t="s">
        <v>63</v>
      </c>
      <c r="B121" s="57" t="str">
        <f aca="false">VLOOKUP(A121,VIA_CODIGO,2,0)</f>
        <v>XX</v>
      </c>
      <c r="C121" s="40" t="n">
        <f aca="false">IFERROR(VLOOKUP('ENUMERACION DE ALOJAMIENTOS'!F121,Datos!$A$1:$B$47,2,0),"")</f>
        <v>0</v>
      </c>
      <c r="D121" s="58"/>
      <c r="E121" s="59" t="str">
        <f aca="false">IFERROR(VLOOKUP('ENUMERACION DE ALOJAMIENTOS'!G121,Datos!$D$2:$F$1070,3,0),"")</f>
        <v/>
      </c>
      <c r="F121" s="43" t="s">
        <v>64</v>
      </c>
      <c r="G121" s="43"/>
      <c r="H121" s="60"/>
      <c r="I121" s="61"/>
      <c r="J121" s="61"/>
      <c r="K121" s="61"/>
      <c r="L121" s="61"/>
      <c r="M121" s="62"/>
      <c r="N121" s="61"/>
      <c r="O121" s="61"/>
      <c r="P121" s="61"/>
      <c r="Q121" s="58" t="s">
        <v>65</v>
      </c>
      <c r="R121" s="63" t="s">
        <v>66</v>
      </c>
      <c r="S121" s="63"/>
      <c r="T121" s="48" t="str">
        <f aca="false">IF(R121="POR HABITACIONES",IF(S121="","NO CUMPLE",""),"")</f>
        <v/>
      </c>
      <c r="U121" s="61"/>
      <c r="V121" s="64" t="e">
        <f aca="false">VLOOKUP($V$10,Datos!$K$6:$M$11,MATCH('ENUMERACION DE ALOJAMIENTOS'!R121,Datos!$K$6:$M$6,0),0)</f>
        <v>#N/A</v>
      </c>
      <c r="W121" s="64" t="e">
        <f aca="false">IF(OR(U121=1,U121=""),V121,(SUM(COUNTIF(Z121:AP121,"INDIVIDUAL"),(COUNTIF(Z121:AP121,"DOBLE"))*2)))</f>
        <v>#N/A</v>
      </c>
      <c r="X121" s="64" t="n">
        <f aca="false">SUM(COUNTIF(Z121:AP121,"INDIVIDUAL"),(COUNTIF(Z121:AP121,"DOBLE"))*2)</f>
        <v>0</v>
      </c>
      <c r="Y121" s="64"/>
      <c r="Z121" s="61" t="s">
        <v>65</v>
      </c>
      <c r="AA121" s="64" t="e">
        <f aca="false">VLOOKUP(Z121,Datos!$K$6:$M$9,MATCH('ENUMERACION DE ALOJAMIENTOS'!$R121,Datos!$K$6:$M$6,0),0)</f>
        <v>#N/A</v>
      </c>
      <c r="AB121" s="64" t="e">
        <f aca="false">IF(AC121&gt;=AA121,"Cumple","No cumple")</f>
        <v>#N/A</v>
      </c>
      <c r="AC121" s="61"/>
      <c r="AD121" s="61" t="s">
        <v>65</v>
      </c>
      <c r="AE121" s="64" t="e">
        <f aca="false">VLOOKUP(AD121,Datos!$K$6:$M$9,MATCH('ENUMERACION DE ALOJAMIENTOS'!$R121,Datos!$K$6:$M$6,0),0)</f>
        <v>#N/A</v>
      </c>
      <c r="AF121" s="64" t="e">
        <f aca="false">IF(AG121&gt;=AE121,"Cumple","No cumple")</f>
        <v>#N/A</v>
      </c>
      <c r="AG121" s="61"/>
      <c r="AH121" s="61" t="s">
        <v>65</v>
      </c>
      <c r="AI121" s="64" t="e">
        <f aca="false">VLOOKUP(AH121,Datos!$K$6:$M$9,MATCH('ENUMERACION DE ALOJAMIENTOS'!$R121,Datos!$K$6:$M$6,0),0)</f>
        <v>#N/A</v>
      </c>
      <c r="AJ121" s="64" t="e">
        <f aca="false">IF(AK121&gt;=AI121,"Cumple","No cumple")</f>
        <v>#N/A</v>
      </c>
      <c r="AK121" s="61"/>
      <c r="AL121" s="61" t="s">
        <v>65</v>
      </c>
      <c r="AM121" s="64" t="e">
        <f aca="false">VLOOKUP(AL121,Datos!$K$6:$M$9,MATCH('ENUMERACION DE ALOJAMIENTOS'!$R121,Datos!$K$6:$M$6,0),0)</f>
        <v>#N/A</v>
      </c>
      <c r="AN121" s="64" t="e">
        <f aca="false">IF(AO121&gt;=AM121,"Cumple","No cumple")</f>
        <v>#N/A</v>
      </c>
      <c r="AO121" s="61"/>
      <c r="AP121" s="61" t="s">
        <v>65</v>
      </c>
      <c r="AQ121" s="64" t="e">
        <f aca="false">VLOOKUP(AP121,Datos!$K$6:$M$9,MATCH('ENUMERACION DE ALOJAMIENTOS'!$R121,Datos!$K$6:$M$6,0),0)</f>
        <v>#N/A</v>
      </c>
      <c r="AR121" s="64" t="e">
        <f aca="false">IF(AS121&gt;=AQ121,"Cumple","No cumple")</f>
        <v>#N/A</v>
      </c>
      <c r="AS121" s="61"/>
      <c r="AT121" s="65" t="n">
        <f aca="false">IFERROR(IF(Q121="ESTUDIO",BE121,IF(OR(U121=1,U121=""),MIN(X121,V121),W121)),0)</f>
        <v>0</v>
      </c>
      <c r="AU121" s="50" t="str">
        <f aca="false">IF(R121="POR HABITACIONES",AT121-S121,"")</f>
        <v/>
      </c>
      <c r="AV121" s="66" t="n">
        <v>0</v>
      </c>
      <c r="AW121" s="64" t="e">
        <f aca="false">IF(((VLOOKUP($AW$11,Datos!$K$6:$M$9,MATCH('ENUMERACION DE ALOJAMIENTOS'!$R121,Datos!$K$6:$M$6,0),0))*AT121)&lt;10,10,((VLOOKUP($AW$11,Datos!$K$6:$M$9,MATCH('ENUMERACION DE ALOJAMIENTOS'!$R121,Datos!$K$6:$M$6,0),0))*AT121))</f>
        <v>#N/A</v>
      </c>
      <c r="AX121" s="64" t="e">
        <f aca="false">VLOOKUP($AX$11,Datos!$K$6:$P$10,MATCH('ENUMERACION DE ALOJAMIENTOS'!$R121,Datos!$K$6:$P$6,0),0)</f>
        <v>#N/A</v>
      </c>
      <c r="AY121" s="64" t="str">
        <f aca="false">IF($Q121&lt;&gt;"VIVIENDA","",IF(AV121&lt;AW121,"No cumple",""))</f>
        <v/>
      </c>
      <c r="AZ121" s="64" t="str">
        <f aca="false">IF($Q121&lt;&gt;"ESTUDIO","",IF(AV121&lt;AX121,"No cumple",""))</f>
        <v/>
      </c>
      <c r="BA121" s="49" t="n">
        <f aca="false">IF(U121&lt;=1,6,10)</f>
        <v>6</v>
      </c>
      <c r="BB121" s="49" t="n">
        <f aca="false">IF(Q121="ESTUDIO",2,IF((10-AT121)&gt;AT121,ROUNDDOWN(AT121/2,0),MIN(10-AT121,ROUNDDOWN(AT121/2,0))))</f>
        <v>0</v>
      </c>
      <c r="BC121" s="49" t="n">
        <f aca="false">IF((10-AT121-S121)&gt;AT121,ROUNDDOWN(AT121/2,0),MIN(10-AT121-S121,ROUNDDOWN(AT121/2,0)))</f>
        <v>0</v>
      </c>
      <c r="BD121" s="50" t="n">
        <f aca="false">IF(OR(Q121="ESTUDIO",AND(COUNTIF(Z121:AP121,"DOBLE")=1,COUNTIF(Z121:AP121,"Seleccione Tipo")=4)),2,IFERROR(ROUNDDOWN(MIN(BB121:BC121),0),0))</f>
        <v>0</v>
      </c>
      <c r="BE121" s="52" t="s">
        <v>67</v>
      </c>
      <c r="BF121" s="53" t="n">
        <f aca="false">IF(R121="POR HABITACIONES",SUM(BE121,AU121),IF(Q121="ESTUDIO",BD121,SUM(AT121,BE121)))</f>
        <v>0</v>
      </c>
      <c r="BG121" s="54" t="str">
        <f aca="false">IF(OR(COUNTIF(P121:BE121,"No cumple")&gt;0,BF121=0),"NO CLASIFICABLE",R121)</f>
        <v>NO CLASIFICABLE</v>
      </c>
      <c r="BH121" s="67" t="str">
        <f aca="false">IF(AND(OR(Q121&lt;&gt;"Seleccione Tipo",R121&lt;&gt;"Seleccione tipo alquiler"),BG121="Seleccione tipo alquiler"),"Es obligatorio para su clasificación rellenar TIPO y TIPO DE ALQUILER de la vivienda","")</f>
        <v/>
      </c>
    </row>
    <row r="122" customFormat="false" ht="23.3" hidden="false" customHeight="false" outlineLevel="0" collapsed="false">
      <c r="A122" s="56" t="s">
        <v>63</v>
      </c>
      <c r="B122" s="57" t="str">
        <f aca="false">VLOOKUP(A122,VIA_CODIGO,2,0)</f>
        <v>XX</v>
      </c>
      <c r="C122" s="40" t="n">
        <f aca="false">IFERROR(VLOOKUP('ENUMERACION DE ALOJAMIENTOS'!F122,Datos!$A$1:$B$47,2,0),"")</f>
        <v>0</v>
      </c>
      <c r="D122" s="58"/>
      <c r="E122" s="59" t="str">
        <f aca="false">IFERROR(VLOOKUP('ENUMERACION DE ALOJAMIENTOS'!G122,Datos!$D$2:$F$1070,3,0),"")</f>
        <v/>
      </c>
      <c r="F122" s="43" t="s">
        <v>64</v>
      </c>
      <c r="G122" s="43"/>
      <c r="H122" s="60"/>
      <c r="I122" s="61"/>
      <c r="J122" s="61"/>
      <c r="K122" s="61"/>
      <c r="L122" s="61"/>
      <c r="M122" s="62"/>
      <c r="N122" s="61"/>
      <c r="O122" s="61"/>
      <c r="P122" s="61"/>
      <c r="Q122" s="58" t="s">
        <v>65</v>
      </c>
      <c r="R122" s="63" t="s">
        <v>66</v>
      </c>
      <c r="S122" s="63"/>
      <c r="T122" s="48" t="str">
        <f aca="false">IF(R122="POR HABITACIONES",IF(S122="","NO CUMPLE",""),"")</f>
        <v/>
      </c>
      <c r="U122" s="61"/>
      <c r="V122" s="64" t="e">
        <f aca="false">VLOOKUP($V$10,Datos!$K$6:$M$11,MATCH('ENUMERACION DE ALOJAMIENTOS'!R122,Datos!$K$6:$M$6,0),0)</f>
        <v>#N/A</v>
      </c>
      <c r="W122" s="64" t="e">
        <f aca="false">IF(OR(U122=1,U122=""),V122,(SUM(COUNTIF(Z122:AP122,"INDIVIDUAL"),(COUNTIF(Z122:AP122,"DOBLE"))*2)))</f>
        <v>#N/A</v>
      </c>
      <c r="X122" s="64" t="n">
        <f aca="false">SUM(COUNTIF(Z122:AP122,"INDIVIDUAL"),(COUNTIF(Z122:AP122,"DOBLE"))*2)</f>
        <v>0</v>
      </c>
      <c r="Y122" s="64"/>
      <c r="Z122" s="61" t="s">
        <v>65</v>
      </c>
      <c r="AA122" s="64" t="e">
        <f aca="false">VLOOKUP(Z122,Datos!$K$6:$M$9,MATCH('ENUMERACION DE ALOJAMIENTOS'!$R122,Datos!$K$6:$M$6,0),0)</f>
        <v>#N/A</v>
      </c>
      <c r="AB122" s="64" t="e">
        <f aca="false">IF(AC122&gt;=AA122,"Cumple","No cumple")</f>
        <v>#N/A</v>
      </c>
      <c r="AC122" s="61"/>
      <c r="AD122" s="61" t="s">
        <v>65</v>
      </c>
      <c r="AE122" s="64" t="e">
        <f aca="false">VLOOKUP(AD122,Datos!$K$6:$M$9,MATCH('ENUMERACION DE ALOJAMIENTOS'!$R122,Datos!$K$6:$M$6,0),0)</f>
        <v>#N/A</v>
      </c>
      <c r="AF122" s="64" t="e">
        <f aca="false">IF(AG122&gt;=AE122,"Cumple","No cumple")</f>
        <v>#N/A</v>
      </c>
      <c r="AG122" s="61"/>
      <c r="AH122" s="61" t="s">
        <v>65</v>
      </c>
      <c r="AI122" s="64" t="e">
        <f aca="false">VLOOKUP(AH122,Datos!$K$6:$M$9,MATCH('ENUMERACION DE ALOJAMIENTOS'!$R122,Datos!$K$6:$M$6,0),0)</f>
        <v>#N/A</v>
      </c>
      <c r="AJ122" s="64" t="e">
        <f aca="false">IF(AK122&gt;=AI122,"Cumple","No cumple")</f>
        <v>#N/A</v>
      </c>
      <c r="AK122" s="61"/>
      <c r="AL122" s="61" t="s">
        <v>65</v>
      </c>
      <c r="AM122" s="64" t="e">
        <f aca="false">VLOOKUP(AL122,Datos!$K$6:$M$9,MATCH('ENUMERACION DE ALOJAMIENTOS'!$R122,Datos!$K$6:$M$6,0),0)</f>
        <v>#N/A</v>
      </c>
      <c r="AN122" s="64" t="e">
        <f aca="false">IF(AO122&gt;=AM122,"Cumple","No cumple")</f>
        <v>#N/A</v>
      </c>
      <c r="AO122" s="61"/>
      <c r="AP122" s="61" t="s">
        <v>65</v>
      </c>
      <c r="AQ122" s="64" t="e">
        <f aca="false">VLOOKUP(AP122,Datos!$K$6:$M$9,MATCH('ENUMERACION DE ALOJAMIENTOS'!$R122,Datos!$K$6:$M$6,0),0)</f>
        <v>#N/A</v>
      </c>
      <c r="AR122" s="64" t="e">
        <f aca="false">IF(AS122&gt;=AQ122,"Cumple","No cumple")</f>
        <v>#N/A</v>
      </c>
      <c r="AS122" s="61"/>
      <c r="AT122" s="65" t="n">
        <f aca="false">IFERROR(IF(Q122="ESTUDIO",BE122,IF(OR(U122=1,U122=""),MIN(X122,V122),W122)),0)</f>
        <v>0</v>
      </c>
      <c r="AU122" s="50" t="str">
        <f aca="false">IF(R122="POR HABITACIONES",AT122-S122,"")</f>
        <v/>
      </c>
      <c r="AV122" s="66" t="n">
        <v>0</v>
      </c>
      <c r="AW122" s="64" t="e">
        <f aca="false">IF(((VLOOKUP($AW$11,Datos!$K$6:$M$9,MATCH('ENUMERACION DE ALOJAMIENTOS'!$R122,Datos!$K$6:$M$6,0),0))*AT122)&lt;10,10,((VLOOKUP($AW$11,Datos!$K$6:$M$9,MATCH('ENUMERACION DE ALOJAMIENTOS'!$R122,Datos!$K$6:$M$6,0),0))*AT122))</f>
        <v>#N/A</v>
      </c>
      <c r="AX122" s="64" t="e">
        <f aca="false">VLOOKUP($AX$11,Datos!$K$6:$P$10,MATCH('ENUMERACION DE ALOJAMIENTOS'!$R122,Datos!$K$6:$P$6,0),0)</f>
        <v>#N/A</v>
      </c>
      <c r="AY122" s="64" t="str">
        <f aca="false">IF($Q122&lt;&gt;"VIVIENDA","",IF(AV122&lt;AW122,"No cumple",""))</f>
        <v/>
      </c>
      <c r="AZ122" s="64" t="str">
        <f aca="false">IF($Q122&lt;&gt;"ESTUDIO","",IF(AV122&lt;AX122,"No cumple",""))</f>
        <v/>
      </c>
      <c r="BA122" s="49" t="n">
        <f aca="false">IF(U122&lt;=1,6,10)</f>
        <v>6</v>
      </c>
      <c r="BB122" s="49" t="n">
        <f aca="false">IF(Q122="ESTUDIO",2,IF((10-AT122)&gt;AT122,ROUNDDOWN(AT122/2,0),MIN(10-AT122,ROUNDDOWN(AT122/2,0))))</f>
        <v>0</v>
      </c>
      <c r="BC122" s="49" t="n">
        <f aca="false">IF((10-AT122-S122)&gt;AT122,ROUNDDOWN(AT122/2,0),MIN(10-AT122-S122,ROUNDDOWN(AT122/2,0)))</f>
        <v>0</v>
      </c>
      <c r="BD122" s="50" t="n">
        <f aca="false">IF(OR(Q122="ESTUDIO",AND(COUNTIF(Z122:AP122,"DOBLE")=1,COUNTIF(Z122:AP122,"Seleccione Tipo")=4)),2,IFERROR(ROUNDDOWN(MIN(BB122:BC122),0),0))</f>
        <v>0</v>
      </c>
      <c r="BE122" s="52" t="s">
        <v>67</v>
      </c>
      <c r="BF122" s="53" t="n">
        <f aca="false">IF(R122="POR HABITACIONES",SUM(BE122,AU122),IF(Q122="ESTUDIO",BD122,SUM(AT122,BE122)))</f>
        <v>0</v>
      </c>
      <c r="BG122" s="54" t="str">
        <f aca="false">IF(OR(COUNTIF(P122:BE122,"No cumple")&gt;0,BF122=0),"NO CLASIFICABLE",R122)</f>
        <v>NO CLASIFICABLE</v>
      </c>
      <c r="BH122" s="67" t="str">
        <f aca="false">IF(AND(OR(Q122&lt;&gt;"Seleccione Tipo",R122&lt;&gt;"Seleccione tipo alquiler"),BG122="Seleccione tipo alquiler"),"Es obligatorio para su clasificación rellenar TIPO y TIPO DE ALQUILER de la vivienda","")</f>
        <v/>
      </c>
    </row>
    <row r="123" customFormat="false" ht="23.3" hidden="false" customHeight="false" outlineLevel="0" collapsed="false">
      <c r="A123" s="56" t="s">
        <v>63</v>
      </c>
      <c r="B123" s="57" t="str">
        <f aca="false">VLOOKUP(A123,VIA_CODIGO,2,0)</f>
        <v>XX</v>
      </c>
      <c r="C123" s="40" t="n">
        <f aca="false">IFERROR(VLOOKUP('ENUMERACION DE ALOJAMIENTOS'!F123,Datos!$A$1:$B$47,2,0),"")</f>
        <v>0</v>
      </c>
      <c r="D123" s="58"/>
      <c r="E123" s="59" t="str">
        <f aca="false">IFERROR(VLOOKUP('ENUMERACION DE ALOJAMIENTOS'!G123,Datos!$D$2:$F$1070,3,0),"")</f>
        <v/>
      </c>
      <c r="F123" s="43" t="s">
        <v>64</v>
      </c>
      <c r="G123" s="43"/>
      <c r="H123" s="60"/>
      <c r="I123" s="61"/>
      <c r="J123" s="61"/>
      <c r="K123" s="61"/>
      <c r="L123" s="61"/>
      <c r="M123" s="62"/>
      <c r="N123" s="61"/>
      <c r="O123" s="61"/>
      <c r="P123" s="61"/>
      <c r="Q123" s="58" t="s">
        <v>65</v>
      </c>
      <c r="R123" s="63" t="s">
        <v>66</v>
      </c>
      <c r="S123" s="63"/>
      <c r="T123" s="48" t="str">
        <f aca="false">IF(R123="POR HABITACIONES",IF(S123="","NO CUMPLE",""),"")</f>
        <v/>
      </c>
      <c r="U123" s="61"/>
      <c r="V123" s="64" t="e">
        <f aca="false">VLOOKUP($V$10,Datos!$K$6:$M$11,MATCH('ENUMERACION DE ALOJAMIENTOS'!R123,Datos!$K$6:$M$6,0),0)</f>
        <v>#N/A</v>
      </c>
      <c r="W123" s="64" t="e">
        <f aca="false">IF(OR(U123=1,U123=""),V123,(SUM(COUNTIF(Z123:AP123,"INDIVIDUAL"),(COUNTIF(Z123:AP123,"DOBLE"))*2)))</f>
        <v>#N/A</v>
      </c>
      <c r="X123" s="64" t="n">
        <f aca="false">SUM(COUNTIF(Z123:AP123,"INDIVIDUAL"),(COUNTIF(Z123:AP123,"DOBLE"))*2)</f>
        <v>0</v>
      </c>
      <c r="Y123" s="64"/>
      <c r="Z123" s="61" t="s">
        <v>65</v>
      </c>
      <c r="AA123" s="64" t="e">
        <f aca="false">VLOOKUP(Z123,Datos!$K$6:$M$9,MATCH('ENUMERACION DE ALOJAMIENTOS'!$R123,Datos!$K$6:$M$6,0),0)</f>
        <v>#N/A</v>
      </c>
      <c r="AB123" s="64" t="e">
        <f aca="false">IF(AC123&gt;=AA123,"Cumple","No cumple")</f>
        <v>#N/A</v>
      </c>
      <c r="AC123" s="61"/>
      <c r="AD123" s="61" t="s">
        <v>65</v>
      </c>
      <c r="AE123" s="64" t="e">
        <f aca="false">VLOOKUP(AD123,Datos!$K$6:$M$9,MATCH('ENUMERACION DE ALOJAMIENTOS'!$R123,Datos!$K$6:$M$6,0),0)</f>
        <v>#N/A</v>
      </c>
      <c r="AF123" s="64" t="e">
        <f aca="false">IF(AG123&gt;=AE123,"Cumple","No cumple")</f>
        <v>#N/A</v>
      </c>
      <c r="AG123" s="61"/>
      <c r="AH123" s="61" t="s">
        <v>65</v>
      </c>
      <c r="AI123" s="64" t="e">
        <f aca="false">VLOOKUP(AH123,Datos!$K$6:$M$9,MATCH('ENUMERACION DE ALOJAMIENTOS'!$R123,Datos!$K$6:$M$6,0),0)</f>
        <v>#N/A</v>
      </c>
      <c r="AJ123" s="64" t="e">
        <f aca="false">IF(AK123&gt;=AI123,"Cumple","No cumple")</f>
        <v>#N/A</v>
      </c>
      <c r="AK123" s="61"/>
      <c r="AL123" s="61" t="s">
        <v>65</v>
      </c>
      <c r="AM123" s="64" t="e">
        <f aca="false">VLOOKUP(AL123,Datos!$K$6:$M$9,MATCH('ENUMERACION DE ALOJAMIENTOS'!$R123,Datos!$K$6:$M$6,0),0)</f>
        <v>#N/A</v>
      </c>
      <c r="AN123" s="64" t="e">
        <f aca="false">IF(AO123&gt;=AM123,"Cumple","No cumple")</f>
        <v>#N/A</v>
      </c>
      <c r="AO123" s="61"/>
      <c r="AP123" s="61" t="s">
        <v>65</v>
      </c>
      <c r="AQ123" s="64" t="e">
        <f aca="false">VLOOKUP(AP123,Datos!$K$6:$M$9,MATCH('ENUMERACION DE ALOJAMIENTOS'!$R123,Datos!$K$6:$M$6,0),0)</f>
        <v>#N/A</v>
      </c>
      <c r="AR123" s="64" t="e">
        <f aca="false">IF(AS123&gt;=AQ123,"Cumple","No cumple")</f>
        <v>#N/A</v>
      </c>
      <c r="AS123" s="61"/>
      <c r="AT123" s="65" t="n">
        <f aca="false">IFERROR(IF(Q123="ESTUDIO",BE123,IF(OR(U123=1,U123=""),MIN(X123,V123),W123)),0)</f>
        <v>0</v>
      </c>
      <c r="AU123" s="50" t="str">
        <f aca="false">IF(R123="POR HABITACIONES",AT123-S123,"")</f>
        <v/>
      </c>
      <c r="AV123" s="66" t="n">
        <v>0</v>
      </c>
      <c r="AW123" s="64" t="e">
        <f aca="false">IF(((VLOOKUP($AW$11,Datos!$K$6:$M$9,MATCH('ENUMERACION DE ALOJAMIENTOS'!$R123,Datos!$K$6:$M$6,0),0))*AT123)&lt;10,10,((VLOOKUP($AW$11,Datos!$K$6:$M$9,MATCH('ENUMERACION DE ALOJAMIENTOS'!$R123,Datos!$K$6:$M$6,0),0))*AT123))</f>
        <v>#N/A</v>
      </c>
      <c r="AX123" s="64" t="e">
        <f aca="false">VLOOKUP($AX$11,Datos!$K$6:$P$10,MATCH('ENUMERACION DE ALOJAMIENTOS'!$R123,Datos!$K$6:$P$6,0),0)</f>
        <v>#N/A</v>
      </c>
      <c r="AY123" s="64" t="str">
        <f aca="false">IF($Q123&lt;&gt;"VIVIENDA","",IF(AV123&lt;AW123,"No cumple",""))</f>
        <v/>
      </c>
      <c r="AZ123" s="64" t="str">
        <f aca="false">IF($Q123&lt;&gt;"ESTUDIO","",IF(AV123&lt;AX123,"No cumple",""))</f>
        <v/>
      </c>
      <c r="BA123" s="49" t="n">
        <f aca="false">IF(U123&lt;=1,6,10)</f>
        <v>6</v>
      </c>
      <c r="BB123" s="49" t="n">
        <f aca="false">IF(Q123="ESTUDIO",2,IF((10-AT123)&gt;AT123,ROUNDDOWN(AT123/2,0),MIN(10-AT123,ROUNDDOWN(AT123/2,0))))</f>
        <v>0</v>
      </c>
      <c r="BC123" s="49" t="n">
        <f aca="false">IF((10-AT123-S123)&gt;AT123,ROUNDDOWN(AT123/2,0),MIN(10-AT123-S123,ROUNDDOWN(AT123/2,0)))</f>
        <v>0</v>
      </c>
      <c r="BD123" s="50" t="n">
        <f aca="false">IF(OR(Q123="ESTUDIO",AND(COUNTIF(Z123:AP123,"DOBLE")=1,COUNTIF(Z123:AP123,"Seleccione Tipo")=4)),2,IFERROR(ROUNDDOWN(MIN(BB123:BC123),0),0))</f>
        <v>0</v>
      </c>
      <c r="BE123" s="52" t="s">
        <v>67</v>
      </c>
      <c r="BF123" s="53" t="n">
        <f aca="false">IF(R123="POR HABITACIONES",SUM(BE123,AU123),IF(Q123="ESTUDIO",BD123,SUM(AT123,BE123)))</f>
        <v>0</v>
      </c>
      <c r="BG123" s="54" t="str">
        <f aca="false">IF(OR(COUNTIF(P123:BE123,"No cumple")&gt;0,BF123=0),"NO CLASIFICABLE",R123)</f>
        <v>NO CLASIFICABLE</v>
      </c>
      <c r="BH123" s="67" t="str">
        <f aca="false">IF(AND(OR(Q123&lt;&gt;"Seleccione Tipo",R123&lt;&gt;"Seleccione tipo alquiler"),BG123="Seleccione tipo alquiler"),"Es obligatorio para su clasificación rellenar TIPO y TIPO DE ALQUILER de la vivienda","")</f>
        <v/>
      </c>
    </row>
    <row r="124" customFormat="false" ht="23.3" hidden="false" customHeight="false" outlineLevel="0" collapsed="false">
      <c r="A124" s="56" t="s">
        <v>63</v>
      </c>
      <c r="B124" s="57" t="str">
        <f aca="false">VLOOKUP(A124,VIA_CODIGO,2,0)</f>
        <v>XX</v>
      </c>
      <c r="C124" s="40" t="n">
        <f aca="false">IFERROR(VLOOKUP('ENUMERACION DE ALOJAMIENTOS'!F124,Datos!$A$1:$B$47,2,0),"")</f>
        <v>0</v>
      </c>
      <c r="D124" s="58"/>
      <c r="E124" s="59" t="str">
        <f aca="false">IFERROR(VLOOKUP('ENUMERACION DE ALOJAMIENTOS'!G124,Datos!$D$2:$F$1070,3,0),"")</f>
        <v/>
      </c>
      <c r="F124" s="43" t="s">
        <v>64</v>
      </c>
      <c r="G124" s="43"/>
      <c r="H124" s="60"/>
      <c r="I124" s="61"/>
      <c r="J124" s="61"/>
      <c r="K124" s="61"/>
      <c r="L124" s="61"/>
      <c r="M124" s="62"/>
      <c r="N124" s="61"/>
      <c r="O124" s="61"/>
      <c r="P124" s="61"/>
      <c r="Q124" s="58" t="s">
        <v>65</v>
      </c>
      <c r="R124" s="63" t="s">
        <v>66</v>
      </c>
      <c r="S124" s="63"/>
      <c r="T124" s="48" t="str">
        <f aca="false">IF(R124="POR HABITACIONES",IF(S124="","NO CUMPLE",""),"")</f>
        <v/>
      </c>
      <c r="U124" s="61"/>
      <c r="V124" s="64" t="e">
        <f aca="false">VLOOKUP($V$10,Datos!$K$6:$M$11,MATCH('ENUMERACION DE ALOJAMIENTOS'!R124,Datos!$K$6:$M$6,0),0)</f>
        <v>#N/A</v>
      </c>
      <c r="W124" s="64" t="e">
        <f aca="false">IF(OR(U124=1,U124=""),V124,(SUM(COUNTIF(Z124:AP124,"INDIVIDUAL"),(COUNTIF(Z124:AP124,"DOBLE"))*2)))</f>
        <v>#N/A</v>
      </c>
      <c r="X124" s="64" t="n">
        <f aca="false">SUM(COUNTIF(Z124:AP124,"INDIVIDUAL"),(COUNTIF(Z124:AP124,"DOBLE"))*2)</f>
        <v>0</v>
      </c>
      <c r="Y124" s="64"/>
      <c r="Z124" s="61" t="s">
        <v>65</v>
      </c>
      <c r="AA124" s="64" t="e">
        <f aca="false">VLOOKUP(Z124,Datos!$K$6:$M$9,MATCH('ENUMERACION DE ALOJAMIENTOS'!$R124,Datos!$K$6:$M$6,0),0)</f>
        <v>#N/A</v>
      </c>
      <c r="AB124" s="64" t="e">
        <f aca="false">IF(AC124&gt;=AA124,"Cumple","No cumple")</f>
        <v>#N/A</v>
      </c>
      <c r="AC124" s="61"/>
      <c r="AD124" s="61" t="s">
        <v>65</v>
      </c>
      <c r="AE124" s="64" t="e">
        <f aca="false">VLOOKUP(AD124,Datos!$K$6:$M$9,MATCH('ENUMERACION DE ALOJAMIENTOS'!$R124,Datos!$K$6:$M$6,0),0)</f>
        <v>#N/A</v>
      </c>
      <c r="AF124" s="64" t="e">
        <f aca="false">IF(AG124&gt;=AE124,"Cumple","No cumple")</f>
        <v>#N/A</v>
      </c>
      <c r="AG124" s="61"/>
      <c r="AH124" s="61" t="s">
        <v>65</v>
      </c>
      <c r="AI124" s="64" t="e">
        <f aca="false">VLOOKUP(AH124,Datos!$K$6:$M$9,MATCH('ENUMERACION DE ALOJAMIENTOS'!$R124,Datos!$K$6:$M$6,0),0)</f>
        <v>#N/A</v>
      </c>
      <c r="AJ124" s="64" t="e">
        <f aca="false">IF(AK124&gt;=AI124,"Cumple","No cumple")</f>
        <v>#N/A</v>
      </c>
      <c r="AK124" s="61"/>
      <c r="AL124" s="61" t="s">
        <v>65</v>
      </c>
      <c r="AM124" s="64" t="e">
        <f aca="false">VLOOKUP(AL124,Datos!$K$6:$M$9,MATCH('ENUMERACION DE ALOJAMIENTOS'!$R124,Datos!$K$6:$M$6,0),0)</f>
        <v>#N/A</v>
      </c>
      <c r="AN124" s="64" t="e">
        <f aca="false">IF(AO124&gt;=AM124,"Cumple","No cumple")</f>
        <v>#N/A</v>
      </c>
      <c r="AO124" s="61"/>
      <c r="AP124" s="61" t="s">
        <v>65</v>
      </c>
      <c r="AQ124" s="64" t="e">
        <f aca="false">VLOOKUP(AP124,Datos!$K$6:$M$9,MATCH('ENUMERACION DE ALOJAMIENTOS'!$R124,Datos!$K$6:$M$6,0),0)</f>
        <v>#N/A</v>
      </c>
      <c r="AR124" s="64" t="e">
        <f aca="false">IF(AS124&gt;=AQ124,"Cumple","No cumple")</f>
        <v>#N/A</v>
      </c>
      <c r="AS124" s="61"/>
      <c r="AT124" s="65" t="n">
        <f aca="false">IFERROR(IF(Q124="ESTUDIO",BE124,IF(OR(U124=1,U124=""),MIN(X124,V124),W124)),0)</f>
        <v>0</v>
      </c>
      <c r="AU124" s="50" t="str">
        <f aca="false">IF(R124="POR HABITACIONES",AT124-S124,"")</f>
        <v/>
      </c>
      <c r="AV124" s="66" t="n">
        <v>0</v>
      </c>
      <c r="AW124" s="64" t="e">
        <f aca="false">IF(((VLOOKUP($AW$11,Datos!$K$6:$M$9,MATCH('ENUMERACION DE ALOJAMIENTOS'!$R124,Datos!$K$6:$M$6,0),0))*AT124)&lt;10,10,((VLOOKUP($AW$11,Datos!$K$6:$M$9,MATCH('ENUMERACION DE ALOJAMIENTOS'!$R124,Datos!$K$6:$M$6,0),0))*AT124))</f>
        <v>#N/A</v>
      </c>
      <c r="AX124" s="64" t="e">
        <f aca="false">VLOOKUP($AX$11,Datos!$K$6:$P$10,MATCH('ENUMERACION DE ALOJAMIENTOS'!$R124,Datos!$K$6:$P$6,0),0)</f>
        <v>#N/A</v>
      </c>
      <c r="AY124" s="64" t="str">
        <f aca="false">IF($Q124&lt;&gt;"VIVIENDA","",IF(AV124&lt;AW124,"No cumple",""))</f>
        <v/>
      </c>
      <c r="AZ124" s="64" t="str">
        <f aca="false">IF($Q124&lt;&gt;"ESTUDIO","",IF(AV124&lt;AX124,"No cumple",""))</f>
        <v/>
      </c>
      <c r="BA124" s="49" t="n">
        <f aca="false">IF(U124&lt;=1,6,10)</f>
        <v>6</v>
      </c>
      <c r="BB124" s="49" t="n">
        <f aca="false">IF(Q124="ESTUDIO",2,IF((10-AT124)&gt;AT124,ROUNDDOWN(AT124/2,0),MIN(10-AT124,ROUNDDOWN(AT124/2,0))))</f>
        <v>0</v>
      </c>
      <c r="BC124" s="49" t="n">
        <f aca="false">IF((10-AT124-S124)&gt;AT124,ROUNDDOWN(AT124/2,0),MIN(10-AT124-S124,ROUNDDOWN(AT124/2,0)))</f>
        <v>0</v>
      </c>
      <c r="BD124" s="50" t="n">
        <f aca="false">IF(OR(Q124="ESTUDIO",AND(COUNTIF(Z124:AP124,"DOBLE")=1,COUNTIF(Z124:AP124,"Seleccione Tipo")=4)),2,IFERROR(ROUNDDOWN(MIN(BB124:BC124),0),0))</f>
        <v>0</v>
      </c>
      <c r="BE124" s="52" t="s">
        <v>67</v>
      </c>
      <c r="BF124" s="53" t="n">
        <f aca="false">IF(R124="POR HABITACIONES",SUM(BE124,AU124),IF(Q124="ESTUDIO",BD124,SUM(AT124,BE124)))</f>
        <v>0</v>
      </c>
      <c r="BG124" s="54" t="str">
        <f aca="false">IF(OR(COUNTIF(P124:BE124,"No cumple")&gt;0,BF124=0),"NO CLASIFICABLE",R124)</f>
        <v>NO CLASIFICABLE</v>
      </c>
      <c r="BH124" s="67" t="str">
        <f aca="false">IF(AND(OR(Q124&lt;&gt;"Seleccione Tipo",R124&lt;&gt;"Seleccione tipo alquiler"),BG124="Seleccione tipo alquiler"),"Es obligatorio para su clasificación rellenar TIPO y TIPO DE ALQUILER de la vivienda","")</f>
        <v/>
      </c>
    </row>
    <row r="125" customFormat="false" ht="23.3" hidden="false" customHeight="false" outlineLevel="0" collapsed="false">
      <c r="A125" s="56" t="s">
        <v>63</v>
      </c>
      <c r="B125" s="57" t="str">
        <f aca="false">VLOOKUP(A125,VIA_CODIGO,2,0)</f>
        <v>XX</v>
      </c>
      <c r="C125" s="40" t="n">
        <f aca="false">IFERROR(VLOOKUP('ENUMERACION DE ALOJAMIENTOS'!F125,Datos!$A$1:$B$47,2,0),"")</f>
        <v>0</v>
      </c>
      <c r="D125" s="58"/>
      <c r="E125" s="59" t="str">
        <f aca="false">IFERROR(VLOOKUP('ENUMERACION DE ALOJAMIENTOS'!G125,Datos!$D$2:$F$1070,3,0),"")</f>
        <v/>
      </c>
      <c r="F125" s="43" t="s">
        <v>64</v>
      </c>
      <c r="G125" s="43"/>
      <c r="H125" s="60"/>
      <c r="I125" s="61"/>
      <c r="J125" s="61"/>
      <c r="K125" s="61"/>
      <c r="L125" s="61"/>
      <c r="M125" s="62"/>
      <c r="N125" s="61"/>
      <c r="O125" s="61"/>
      <c r="P125" s="61"/>
      <c r="Q125" s="58" t="s">
        <v>65</v>
      </c>
      <c r="R125" s="63" t="s">
        <v>66</v>
      </c>
      <c r="S125" s="63"/>
      <c r="T125" s="48" t="str">
        <f aca="false">IF(R125="POR HABITACIONES",IF(S125="","NO CUMPLE",""),"")</f>
        <v/>
      </c>
      <c r="U125" s="61"/>
      <c r="V125" s="64" t="e">
        <f aca="false">VLOOKUP($V$10,Datos!$K$6:$M$11,MATCH('ENUMERACION DE ALOJAMIENTOS'!R125,Datos!$K$6:$M$6,0),0)</f>
        <v>#N/A</v>
      </c>
      <c r="W125" s="64" t="e">
        <f aca="false">IF(OR(U125=1,U125=""),V125,(SUM(COUNTIF(Z125:AP125,"INDIVIDUAL"),(COUNTIF(Z125:AP125,"DOBLE"))*2)))</f>
        <v>#N/A</v>
      </c>
      <c r="X125" s="64" t="n">
        <f aca="false">SUM(COUNTIF(Z125:AP125,"INDIVIDUAL"),(COUNTIF(Z125:AP125,"DOBLE"))*2)</f>
        <v>0</v>
      </c>
      <c r="Y125" s="64"/>
      <c r="Z125" s="61" t="s">
        <v>65</v>
      </c>
      <c r="AA125" s="64" t="e">
        <f aca="false">VLOOKUP(Z125,Datos!$K$6:$M$9,MATCH('ENUMERACION DE ALOJAMIENTOS'!$R125,Datos!$K$6:$M$6,0),0)</f>
        <v>#N/A</v>
      </c>
      <c r="AB125" s="64" t="e">
        <f aca="false">IF(AC125&gt;=AA125,"Cumple","No cumple")</f>
        <v>#N/A</v>
      </c>
      <c r="AC125" s="61"/>
      <c r="AD125" s="61" t="s">
        <v>65</v>
      </c>
      <c r="AE125" s="64" t="e">
        <f aca="false">VLOOKUP(AD125,Datos!$K$6:$M$9,MATCH('ENUMERACION DE ALOJAMIENTOS'!$R125,Datos!$K$6:$M$6,0),0)</f>
        <v>#N/A</v>
      </c>
      <c r="AF125" s="64" t="e">
        <f aca="false">IF(AG125&gt;=AE125,"Cumple","No cumple")</f>
        <v>#N/A</v>
      </c>
      <c r="AG125" s="61"/>
      <c r="AH125" s="61" t="s">
        <v>65</v>
      </c>
      <c r="AI125" s="64" t="e">
        <f aca="false">VLOOKUP(AH125,Datos!$K$6:$M$9,MATCH('ENUMERACION DE ALOJAMIENTOS'!$R125,Datos!$K$6:$M$6,0),0)</f>
        <v>#N/A</v>
      </c>
      <c r="AJ125" s="64" t="e">
        <f aca="false">IF(AK125&gt;=AI125,"Cumple","No cumple")</f>
        <v>#N/A</v>
      </c>
      <c r="AK125" s="61"/>
      <c r="AL125" s="61" t="s">
        <v>65</v>
      </c>
      <c r="AM125" s="64" t="e">
        <f aca="false">VLOOKUP(AL125,Datos!$K$6:$M$9,MATCH('ENUMERACION DE ALOJAMIENTOS'!$R125,Datos!$K$6:$M$6,0),0)</f>
        <v>#N/A</v>
      </c>
      <c r="AN125" s="64" t="e">
        <f aca="false">IF(AO125&gt;=AM125,"Cumple","No cumple")</f>
        <v>#N/A</v>
      </c>
      <c r="AO125" s="61"/>
      <c r="AP125" s="61" t="s">
        <v>65</v>
      </c>
      <c r="AQ125" s="64" t="e">
        <f aca="false">VLOOKUP(AP125,Datos!$K$6:$M$9,MATCH('ENUMERACION DE ALOJAMIENTOS'!$R125,Datos!$K$6:$M$6,0),0)</f>
        <v>#N/A</v>
      </c>
      <c r="AR125" s="64" t="e">
        <f aca="false">IF(AS125&gt;=AQ125,"Cumple","No cumple")</f>
        <v>#N/A</v>
      </c>
      <c r="AS125" s="61"/>
      <c r="AT125" s="65" t="n">
        <f aca="false">IFERROR(IF(Q125="ESTUDIO",BE125,IF(OR(U125=1,U125=""),MIN(X125,V125),W125)),0)</f>
        <v>0</v>
      </c>
      <c r="AU125" s="50" t="str">
        <f aca="false">IF(R125="POR HABITACIONES",AT125-S125,"")</f>
        <v/>
      </c>
      <c r="AV125" s="66" t="n">
        <v>0</v>
      </c>
      <c r="AW125" s="64" t="e">
        <f aca="false">IF(((VLOOKUP($AW$11,Datos!$K$6:$M$9,MATCH('ENUMERACION DE ALOJAMIENTOS'!$R125,Datos!$K$6:$M$6,0),0))*AT125)&lt;10,10,((VLOOKUP($AW$11,Datos!$K$6:$M$9,MATCH('ENUMERACION DE ALOJAMIENTOS'!$R125,Datos!$K$6:$M$6,0),0))*AT125))</f>
        <v>#N/A</v>
      </c>
      <c r="AX125" s="64" t="e">
        <f aca="false">VLOOKUP($AX$11,Datos!$K$6:$P$10,MATCH('ENUMERACION DE ALOJAMIENTOS'!$R125,Datos!$K$6:$P$6,0),0)</f>
        <v>#N/A</v>
      </c>
      <c r="AY125" s="64" t="str">
        <f aca="false">IF($Q125&lt;&gt;"VIVIENDA","",IF(AV125&lt;AW125,"No cumple",""))</f>
        <v/>
      </c>
      <c r="AZ125" s="64" t="str">
        <f aca="false">IF($Q125&lt;&gt;"ESTUDIO","",IF(AV125&lt;AX125,"No cumple",""))</f>
        <v/>
      </c>
      <c r="BA125" s="49" t="n">
        <f aca="false">IF(U125&lt;=1,6,10)</f>
        <v>6</v>
      </c>
      <c r="BB125" s="49" t="n">
        <f aca="false">IF(Q125="ESTUDIO",2,IF((10-AT125)&gt;AT125,ROUNDDOWN(AT125/2,0),MIN(10-AT125,ROUNDDOWN(AT125/2,0))))</f>
        <v>0</v>
      </c>
      <c r="BC125" s="49" t="n">
        <f aca="false">IF((10-AT125-S125)&gt;AT125,ROUNDDOWN(AT125/2,0),MIN(10-AT125-S125,ROUNDDOWN(AT125/2,0)))</f>
        <v>0</v>
      </c>
      <c r="BD125" s="50" t="n">
        <f aca="false">IF(OR(Q125="ESTUDIO",AND(COUNTIF(Z125:AP125,"DOBLE")=1,COUNTIF(Z125:AP125,"Seleccione Tipo")=4)),2,IFERROR(ROUNDDOWN(MIN(BB125:BC125),0),0))</f>
        <v>0</v>
      </c>
      <c r="BE125" s="52" t="s">
        <v>67</v>
      </c>
      <c r="BF125" s="53" t="n">
        <f aca="false">IF(R125="POR HABITACIONES",SUM(BE125,AU125),IF(Q125="ESTUDIO",BD125,SUM(AT125,BE125)))</f>
        <v>0</v>
      </c>
      <c r="BG125" s="54" t="str">
        <f aca="false">IF(OR(COUNTIF(P125:BE125,"No cumple")&gt;0,BF125=0),"NO CLASIFICABLE",R125)</f>
        <v>NO CLASIFICABLE</v>
      </c>
      <c r="BH125" s="67" t="str">
        <f aca="false">IF(AND(OR(Q125&lt;&gt;"Seleccione Tipo",R125&lt;&gt;"Seleccione tipo alquiler"),BG125="Seleccione tipo alquiler"),"Es obligatorio para su clasificación rellenar TIPO y TIPO DE ALQUILER de la vivienda","")</f>
        <v/>
      </c>
    </row>
    <row r="126" customFormat="false" ht="23.3" hidden="false" customHeight="false" outlineLevel="0" collapsed="false">
      <c r="A126" s="56" t="s">
        <v>63</v>
      </c>
      <c r="B126" s="57" t="str">
        <f aca="false">VLOOKUP(A126,VIA_CODIGO,2,0)</f>
        <v>XX</v>
      </c>
      <c r="C126" s="40" t="n">
        <f aca="false">IFERROR(VLOOKUP('ENUMERACION DE ALOJAMIENTOS'!F126,Datos!$A$1:$B$47,2,0),"")</f>
        <v>0</v>
      </c>
      <c r="D126" s="58"/>
      <c r="E126" s="59" t="str">
        <f aca="false">IFERROR(VLOOKUP('ENUMERACION DE ALOJAMIENTOS'!G126,Datos!$D$2:$F$1070,3,0),"")</f>
        <v/>
      </c>
      <c r="F126" s="43" t="s">
        <v>64</v>
      </c>
      <c r="G126" s="43"/>
      <c r="H126" s="60"/>
      <c r="I126" s="61"/>
      <c r="J126" s="61"/>
      <c r="K126" s="61"/>
      <c r="L126" s="61"/>
      <c r="M126" s="62"/>
      <c r="N126" s="61"/>
      <c r="O126" s="61"/>
      <c r="P126" s="61"/>
      <c r="Q126" s="58" t="s">
        <v>65</v>
      </c>
      <c r="R126" s="63" t="s">
        <v>66</v>
      </c>
      <c r="S126" s="63"/>
      <c r="T126" s="48" t="str">
        <f aca="false">IF(R126="POR HABITACIONES",IF(S126="","NO CUMPLE",""),"")</f>
        <v/>
      </c>
      <c r="U126" s="61"/>
      <c r="V126" s="64" t="e">
        <f aca="false">VLOOKUP($V$10,Datos!$K$6:$M$11,MATCH('ENUMERACION DE ALOJAMIENTOS'!R126,Datos!$K$6:$M$6,0),0)</f>
        <v>#N/A</v>
      </c>
      <c r="W126" s="64" t="e">
        <f aca="false">IF(OR(U126=1,U126=""),V126,(SUM(COUNTIF(Z126:AP126,"INDIVIDUAL"),(COUNTIF(Z126:AP126,"DOBLE"))*2)))</f>
        <v>#N/A</v>
      </c>
      <c r="X126" s="64" t="n">
        <f aca="false">SUM(COUNTIF(Z126:AP126,"INDIVIDUAL"),(COUNTIF(Z126:AP126,"DOBLE"))*2)</f>
        <v>0</v>
      </c>
      <c r="Y126" s="64"/>
      <c r="Z126" s="61" t="s">
        <v>65</v>
      </c>
      <c r="AA126" s="64" t="e">
        <f aca="false">VLOOKUP(Z126,Datos!$K$6:$M$9,MATCH('ENUMERACION DE ALOJAMIENTOS'!$R126,Datos!$K$6:$M$6,0),0)</f>
        <v>#N/A</v>
      </c>
      <c r="AB126" s="64" t="e">
        <f aca="false">IF(AC126&gt;=AA126,"Cumple","No cumple")</f>
        <v>#N/A</v>
      </c>
      <c r="AC126" s="61"/>
      <c r="AD126" s="61" t="s">
        <v>65</v>
      </c>
      <c r="AE126" s="64" t="e">
        <f aca="false">VLOOKUP(AD126,Datos!$K$6:$M$9,MATCH('ENUMERACION DE ALOJAMIENTOS'!$R126,Datos!$K$6:$M$6,0),0)</f>
        <v>#N/A</v>
      </c>
      <c r="AF126" s="64" t="e">
        <f aca="false">IF(AG126&gt;=AE126,"Cumple","No cumple")</f>
        <v>#N/A</v>
      </c>
      <c r="AG126" s="61"/>
      <c r="AH126" s="61" t="s">
        <v>65</v>
      </c>
      <c r="AI126" s="64" t="e">
        <f aca="false">VLOOKUP(AH126,Datos!$K$6:$M$9,MATCH('ENUMERACION DE ALOJAMIENTOS'!$R126,Datos!$K$6:$M$6,0),0)</f>
        <v>#N/A</v>
      </c>
      <c r="AJ126" s="64" t="e">
        <f aca="false">IF(AK126&gt;=AI126,"Cumple","No cumple")</f>
        <v>#N/A</v>
      </c>
      <c r="AK126" s="61"/>
      <c r="AL126" s="61" t="s">
        <v>65</v>
      </c>
      <c r="AM126" s="64" t="e">
        <f aca="false">VLOOKUP(AL126,Datos!$K$6:$M$9,MATCH('ENUMERACION DE ALOJAMIENTOS'!$R126,Datos!$K$6:$M$6,0),0)</f>
        <v>#N/A</v>
      </c>
      <c r="AN126" s="64" t="e">
        <f aca="false">IF(AO126&gt;=AM126,"Cumple","No cumple")</f>
        <v>#N/A</v>
      </c>
      <c r="AO126" s="61"/>
      <c r="AP126" s="61" t="s">
        <v>65</v>
      </c>
      <c r="AQ126" s="64" t="e">
        <f aca="false">VLOOKUP(AP126,Datos!$K$6:$M$9,MATCH('ENUMERACION DE ALOJAMIENTOS'!$R126,Datos!$K$6:$M$6,0),0)</f>
        <v>#N/A</v>
      </c>
      <c r="AR126" s="64" t="e">
        <f aca="false">IF(AS126&gt;=AQ126,"Cumple","No cumple")</f>
        <v>#N/A</v>
      </c>
      <c r="AS126" s="61"/>
      <c r="AT126" s="65" t="n">
        <f aca="false">IFERROR(IF(Q126="ESTUDIO",BE126,IF(OR(U126=1,U126=""),MIN(X126,V126),W126)),0)</f>
        <v>0</v>
      </c>
      <c r="AU126" s="50" t="str">
        <f aca="false">IF(R126="POR HABITACIONES",AT126-S126,"")</f>
        <v/>
      </c>
      <c r="AV126" s="66" t="n">
        <v>0</v>
      </c>
      <c r="AW126" s="64" t="e">
        <f aca="false">IF(((VLOOKUP($AW$11,Datos!$K$6:$M$9,MATCH('ENUMERACION DE ALOJAMIENTOS'!$R126,Datos!$K$6:$M$6,0),0))*AT126)&lt;10,10,((VLOOKUP($AW$11,Datos!$K$6:$M$9,MATCH('ENUMERACION DE ALOJAMIENTOS'!$R126,Datos!$K$6:$M$6,0),0))*AT126))</f>
        <v>#N/A</v>
      </c>
      <c r="AX126" s="64" t="e">
        <f aca="false">VLOOKUP($AX$11,Datos!$K$6:$P$10,MATCH('ENUMERACION DE ALOJAMIENTOS'!$R126,Datos!$K$6:$P$6,0),0)</f>
        <v>#N/A</v>
      </c>
      <c r="AY126" s="64" t="str">
        <f aca="false">IF($Q126&lt;&gt;"VIVIENDA","",IF(AV126&lt;AW126,"No cumple",""))</f>
        <v/>
      </c>
      <c r="AZ126" s="64" t="str">
        <f aca="false">IF($Q126&lt;&gt;"ESTUDIO","",IF(AV126&lt;AX126,"No cumple",""))</f>
        <v/>
      </c>
      <c r="BA126" s="49" t="n">
        <f aca="false">IF(U126&lt;=1,6,10)</f>
        <v>6</v>
      </c>
      <c r="BB126" s="49" t="n">
        <f aca="false">IF(Q126="ESTUDIO",2,IF((10-AT126)&gt;AT126,ROUNDDOWN(AT126/2,0),MIN(10-AT126,ROUNDDOWN(AT126/2,0))))</f>
        <v>0</v>
      </c>
      <c r="BC126" s="49" t="n">
        <f aca="false">IF((10-AT126-S126)&gt;AT126,ROUNDDOWN(AT126/2,0),MIN(10-AT126-S126,ROUNDDOWN(AT126/2,0)))</f>
        <v>0</v>
      </c>
      <c r="BD126" s="50" t="n">
        <f aca="false">IF(OR(Q126="ESTUDIO",AND(COUNTIF(Z126:AP126,"DOBLE")=1,COUNTIF(Z126:AP126,"Seleccione Tipo")=4)),2,IFERROR(ROUNDDOWN(MIN(BB126:BC126),0),0))</f>
        <v>0</v>
      </c>
      <c r="BE126" s="52" t="s">
        <v>67</v>
      </c>
      <c r="BF126" s="53" t="n">
        <f aca="false">IF(R126="POR HABITACIONES",SUM(BE126,AU126),IF(Q126="ESTUDIO",BD126,SUM(AT126,BE126)))</f>
        <v>0</v>
      </c>
      <c r="BG126" s="54" t="str">
        <f aca="false">IF(OR(COUNTIF(P126:BE126,"No cumple")&gt;0,BF126=0),"NO CLASIFICABLE",R126)</f>
        <v>NO CLASIFICABLE</v>
      </c>
      <c r="BH126" s="67" t="str">
        <f aca="false">IF(AND(OR(Q126&lt;&gt;"Seleccione Tipo",R126&lt;&gt;"Seleccione tipo alquiler"),BG126="Seleccione tipo alquiler"),"Es obligatorio para su clasificación rellenar TIPO y TIPO DE ALQUILER de la vivienda","")</f>
        <v/>
      </c>
    </row>
    <row r="127" customFormat="false" ht="23.3" hidden="false" customHeight="false" outlineLevel="0" collapsed="false">
      <c r="A127" s="56" t="s">
        <v>63</v>
      </c>
      <c r="B127" s="57" t="str">
        <f aca="false">VLOOKUP(A127,VIA_CODIGO,2,0)</f>
        <v>XX</v>
      </c>
      <c r="C127" s="40" t="n">
        <f aca="false">IFERROR(VLOOKUP('ENUMERACION DE ALOJAMIENTOS'!F127,Datos!$A$1:$B$47,2,0),"")</f>
        <v>0</v>
      </c>
      <c r="D127" s="58"/>
      <c r="E127" s="59" t="str">
        <f aca="false">IFERROR(VLOOKUP('ENUMERACION DE ALOJAMIENTOS'!G127,Datos!$D$2:$F$1070,3,0),"")</f>
        <v/>
      </c>
      <c r="F127" s="43" t="s">
        <v>64</v>
      </c>
      <c r="G127" s="43"/>
      <c r="H127" s="60"/>
      <c r="I127" s="61"/>
      <c r="J127" s="61"/>
      <c r="K127" s="61"/>
      <c r="L127" s="61"/>
      <c r="M127" s="62"/>
      <c r="N127" s="61"/>
      <c r="O127" s="61"/>
      <c r="P127" s="61"/>
      <c r="Q127" s="58" t="s">
        <v>65</v>
      </c>
      <c r="R127" s="63" t="s">
        <v>66</v>
      </c>
      <c r="S127" s="63"/>
      <c r="T127" s="48" t="str">
        <f aca="false">IF(R127="POR HABITACIONES",IF(S127="","NO CUMPLE",""),"")</f>
        <v/>
      </c>
      <c r="U127" s="61"/>
      <c r="V127" s="64" t="e">
        <f aca="false">VLOOKUP($V$10,Datos!$K$6:$M$11,MATCH('ENUMERACION DE ALOJAMIENTOS'!R127,Datos!$K$6:$M$6,0),0)</f>
        <v>#N/A</v>
      </c>
      <c r="W127" s="64" t="e">
        <f aca="false">IF(OR(U127=1,U127=""),V127,(SUM(COUNTIF(Z127:AP127,"INDIVIDUAL"),(COUNTIF(Z127:AP127,"DOBLE"))*2)))</f>
        <v>#N/A</v>
      </c>
      <c r="X127" s="64" t="n">
        <f aca="false">SUM(COUNTIF(Z127:AP127,"INDIVIDUAL"),(COUNTIF(Z127:AP127,"DOBLE"))*2)</f>
        <v>0</v>
      </c>
      <c r="Y127" s="64"/>
      <c r="Z127" s="61" t="s">
        <v>65</v>
      </c>
      <c r="AA127" s="64" t="e">
        <f aca="false">VLOOKUP(Z127,Datos!$K$6:$M$9,MATCH('ENUMERACION DE ALOJAMIENTOS'!$R127,Datos!$K$6:$M$6,0),0)</f>
        <v>#N/A</v>
      </c>
      <c r="AB127" s="64" t="e">
        <f aca="false">IF(AC127&gt;=AA127,"Cumple","No cumple")</f>
        <v>#N/A</v>
      </c>
      <c r="AC127" s="61"/>
      <c r="AD127" s="61" t="s">
        <v>65</v>
      </c>
      <c r="AE127" s="64" t="e">
        <f aca="false">VLOOKUP(AD127,Datos!$K$6:$M$9,MATCH('ENUMERACION DE ALOJAMIENTOS'!$R127,Datos!$K$6:$M$6,0),0)</f>
        <v>#N/A</v>
      </c>
      <c r="AF127" s="64" t="e">
        <f aca="false">IF(AG127&gt;=AE127,"Cumple","No cumple")</f>
        <v>#N/A</v>
      </c>
      <c r="AG127" s="61"/>
      <c r="AH127" s="61" t="s">
        <v>65</v>
      </c>
      <c r="AI127" s="64" t="e">
        <f aca="false">VLOOKUP(AH127,Datos!$K$6:$M$9,MATCH('ENUMERACION DE ALOJAMIENTOS'!$R127,Datos!$K$6:$M$6,0),0)</f>
        <v>#N/A</v>
      </c>
      <c r="AJ127" s="64" t="e">
        <f aca="false">IF(AK127&gt;=AI127,"Cumple","No cumple")</f>
        <v>#N/A</v>
      </c>
      <c r="AK127" s="61"/>
      <c r="AL127" s="61" t="s">
        <v>65</v>
      </c>
      <c r="AM127" s="64" t="e">
        <f aca="false">VLOOKUP(AL127,Datos!$K$6:$M$9,MATCH('ENUMERACION DE ALOJAMIENTOS'!$R127,Datos!$K$6:$M$6,0),0)</f>
        <v>#N/A</v>
      </c>
      <c r="AN127" s="64" t="e">
        <f aca="false">IF(AO127&gt;=AM127,"Cumple","No cumple")</f>
        <v>#N/A</v>
      </c>
      <c r="AO127" s="61"/>
      <c r="AP127" s="61" t="s">
        <v>65</v>
      </c>
      <c r="AQ127" s="64" t="e">
        <f aca="false">VLOOKUP(AP127,Datos!$K$6:$M$9,MATCH('ENUMERACION DE ALOJAMIENTOS'!$R127,Datos!$K$6:$M$6,0),0)</f>
        <v>#N/A</v>
      </c>
      <c r="AR127" s="64" t="e">
        <f aca="false">IF(AS127&gt;=AQ127,"Cumple","No cumple")</f>
        <v>#N/A</v>
      </c>
      <c r="AS127" s="61"/>
      <c r="AT127" s="65" t="n">
        <f aca="false">IFERROR(IF(Q127="ESTUDIO",BE127,IF(OR(U127=1,U127=""),MIN(X127,V127),W127)),0)</f>
        <v>0</v>
      </c>
      <c r="AU127" s="50" t="str">
        <f aca="false">IF(R127="POR HABITACIONES",AT127-S127,"")</f>
        <v/>
      </c>
      <c r="AV127" s="66" t="n">
        <v>0</v>
      </c>
      <c r="AW127" s="64" t="e">
        <f aca="false">IF(((VLOOKUP($AW$11,Datos!$K$6:$M$9,MATCH('ENUMERACION DE ALOJAMIENTOS'!$R127,Datos!$K$6:$M$6,0),0))*AT127)&lt;10,10,((VLOOKUP($AW$11,Datos!$K$6:$M$9,MATCH('ENUMERACION DE ALOJAMIENTOS'!$R127,Datos!$K$6:$M$6,0),0))*AT127))</f>
        <v>#N/A</v>
      </c>
      <c r="AX127" s="64" t="e">
        <f aca="false">VLOOKUP($AX$11,Datos!$K$6:$P$10,MATCH('ENUMERACION DE ALOJAMIENTOS'!$R127,Datos!$K$6:$P$6,0),0)</f>
        <v>#N/A</v>
      </c>
      <c r="AY127" s="64" t="str">
        <f aca="false">IF($Q127&lt;&gt;"VIVIENDA","",IF(AV127&lt;AW127,"No cumple",""))</f>
        <v/>
      </c>
      <c r="AZ127" s="64" t="str">
        <f aca="false">IF($Q127&lt;&gt;"ESTUDIO","",IF(AV127&lt;AX127,"No cumple",""))</f>
        <v/>
      </c>
      <c r="BA127" s="49" t="n">
        <f aca="false">IF(U127&lt;=1,6,10)</f>
        <v>6</v>
      </c>
      <c r="BB127" s="49" t="n">
        <f aca="false">IF(Q127="ESTUDIO",2,IF((10-AT127)&gt;AT127,ROUNDDOWN(AT127/2,0),MIN(10-AT127,ROUNDDOWN(AT127/2,0))))</f>
        <v>0</v>
      </c>
      <c r="BC127" s="49" t="n">
        <f aca="false">IF((10-AT127-S127)&gt;AT127,ROUNDDOWN(AT127/2,0),MIN(10-AT127-S127,ROUNDDOWN(AT127/2,0)))</f>
        <v>0</v>
      </c>
      <c r="BD127" s="50" t="n">
        <f aca="false">IF(OR(Q127="ESTUDIO",AND(COUNTIF(Z127:AP127,"DOBLE")=1,COUNTIF(Z127:AP127,"Seleccione Tipo")=4)),2,IFERROR(ROUNDDOWN(MIN(BB127:BC127),0),0))</f>
        <v>0</v>
      </c>
      <c r="BE127" s="52" t="s">
        <v>67</v>
      </c>
      <c r="BF127" s="53" t="n">
        <f aca="false">IF(R127="POR HABITACIONES",SUM(BE127,AU127),IF(Q127="ESTUDIO",BD127,SUM(AT127,BE127)))</f>
        <v>0</v>
      </c>
      <c r="BG127" s="54" t="str">
        <f aca="false">IF(OR(COUNTIF(P127:BE127,"No cumple")&gt;0,BF127=0),"NO CLASIFICABLE",R127)</f>
        <v>NO CLASIFICABLE</v>
      </c>
      <c r="BH127" s="67" t="str">
        <f aca="false">IF(AND(OR(Q127&lt;&gt;"Seleccione Tipo",R127&lt;&gt;"Seleccione tipo alquiler"),BG127="Seleccione tipo alquiler"),"Es obligatorio para su clasificación rellenar TIPO y TIPO DE ALQUILER de la vivienda","")</f>
        <v/>
      </c>
    </row>
    <row r="128" customFormat="false" ht="23.3" hidden="false" customHeight="false" outlineLevel="0" collapsed="false">
      <c r="A128" s="56" t="s">
        <v>63</v>
      </c>
      <c r="B128" s="57" t="str">
        <f aca="false">VLOOKUP(A128,VIA_CODIGO,2,0)</f>
        <v>XX</v>
      </c>
      <c r="C128" s="40" t="n">
        <f aca="false">IFERROR(VLOOKUP('ENUMERACION DE ALOJAMIENTOS'!F128,Datos!$A$1:$B$47,2,0),"")</f>
        <v>0</v>
      </c>
      <c r="D128" s="58"/>
      <c r="E128" s="59" t="str">
        <f aca="false">IFERROR(VLOOKUP('ENUMERACION DE ALOJAMIENTOS'!G128,Datos!$D$2:$F$1070,3,0),"")</f>
        <v/>
      </c>
      <c r="F128" s="43" t="s">
        <v>64</v>
      </c>
      <c r="G128" s="43"/>
      <c r="H128" s="60"/>
      <c r="I128" s="61"/>
      <c r="J128" s="61"/>
      <c r="K128" s="61"/>
      <c r="L128" s="61"/>
      <c r="M128" s="62"/>
      <c r="N128" s="61"/>
      <c r="O128" s="61"/>
      <c r="P128" s="61"/>
      <c r="Q128" s="58" t="s">
        <v>65</v>
      </c>
      <c r="R128" s="63" t="s">
        <v>66</v>
      </c>
      <c r="S128" s="63"/>
      <c r="T128" s="48" t="str">
        <f aca="false">IF(R128="POR HABITACIONES",IF(S128="","NO CUMPLE",""),"")</f>
        <v/>
      </c>
      <c r="U128" s="61"/>
      <c r="V128" s="64" t="e">
        <f aca="false">VLOOKUP($V$10,Datos!$K$6:$M$11,MATCH('ENUMERACION DE ALOJAMIENTOS'!R128,Datos!$K$6:$M$6,0),0)</f>
        <v>#N/A</v>
      </c>
      <c r="W128" s="64" t="e">
        <f aca="false">IF(OR(U128=1,U128=""),V128,(SUM(COUNTIF(Z128:AP128,"INDIVIDUAL"),(COUNTIF(Z128:AP128,"DOBLE"))*2)))</f>
        <v>#N/A</v>
      </c>
      <c r="X128" s="64" t="n">
        <f aca="false">SUM(COUNTIF(Z128:AP128,"INDIVIDUAL"),(COUNTIF(Z128:AP128,"DOBLE"))*2)</f>
        <v>0</v>
      </c>
      <c r="Y128" s="64"/>
      <c r="Z128" s="61" t="s">
        <v>65</v>
      </c>
      <c r="AA128" s="64" t="e">
        <f aca="false">VLOOKUP(Z128,Datos!$K$6:$M$9,MATCH('ENUMERACION DE ALOJAMIENTOS'!$R128,Datos!$K$6:$M$6,0),0)</f>
        <v>#N/A</v>
      </c>
      <c r="AB128" s="64" t="e">
        <f aca="false">IF(AC128&gt;=AA128,"Cumple","No cumple")</f>
        <v>#N/A</v>
      </c>
      <c r="AC128" s="61"/>
      <c r="AD128" s="61" t="s">
        <v>65</v>
      </c>
      <c r="AE128" s="64" t="e">
        <f aca="false">VLOOKUP(AD128,Datos!$K$6:$M$9,MATCH('ENUMERACION DE ALOJAMIENTOS'!$R128,Datos!$K$6:$M$6,0),0)</f>
        <v>#N/A</v>
      </c>
      <c r="AF128" s="64" t="e">
        <f aca="false">IF(AG128&gt;=AE128,"Cumple","No cumple")</f>
        <v>#N/A</v>
      </c>
      <c r="AG128" s="61"/>
      <c r="AH128" s="61" t="s">
        <v>65</v>
      </c>
      <c r="AI128" s="64" t="e">
        <f aca="false">VLOOKUP(AH128,Datos!$K$6:$M$9,MATCH('ENUMERACION DE ALOJAMIENTOS'!$R128,Datos!$K$6:$M$6,0),0)</f>
        <v>#N/A</v>
      </c>
      <c r="AJ128" s="64" t="e">
        <f aca="false">IF(AK128&gt;=AI128,"Cumple","No cumple")</f>
        <v>#N/A</v>
      </c>
      <c r="AK128" s="61"/>
      <c r="AL128" s="61" t="s">
        <v>65</v>
      </c>
      <c r="AM128" s="64" t="e">
        <f aca="false">VLOOKUP(AL128,Datos!$K$6:$M$9,MATCH('ENUMERACION DE ALOJAMIENTOS'!$R128,Datos!$K$6:$M$6,0),0)</f>
        <v>#N/A</v>
      </c>
      <c r="AN128" s="64" t="e">
        <f aca="false">IF(AO128&gt;=AM128,"Cumple","No cumple")</f>
        <v>#N/A</v>
      </c>
      <c r="AO128" s="61"/>
      <c r="AP128" s="61" t="s">
        <v>65</v>
      </c>
      <c r="AQ128" s="64" t="e">
        <f aca="false">VLOOKUP(AP128,Datos!$K$6:$M$9,MATCH('ENUMERACION DE ALOJAMIENTOS'!$R128,Datos!$K$6:$M$6,0),0)</f>
        <v>#N/A</v>
      </c>
      <c r="AR128" s="64" t="e">
        <f aca="false">IF(AS128&gt;=AQ128,"Cumple","No cumple")</f>
        <v>#N/A</v>
      </c>
      <c r="AS128" s="61"/>
      <c r="AT128" s="65" t="n">
        <f aca="false">IFERROR(IF(Q128="ESTUDIO",BE128,IF(OR(U128=1,U128=""),MIN(X128,V128),W128)),0)</f>
        <v>0</v>
      </c>
      <c r="AU128" s="50" t="str">
        <f aca="false">IF(R128="POR HABITACIONES",AT128-S128,"")</f>
        <v/>
      </c>
      <c r="AV128" s="66" t="n">
        <v>0</v>
      </c>
      <c r="AW128" s="64" t="e">
        <f aca="false">IF(((VLOOKUP($AW$11,Datos!$K$6:$M$9,MATCH('ENUMERACION DE ALOJAMIENTOS'!$R128,Datos!$K$6:$M$6,0),0))*AT128)&lt;10,10,((VLOOKUP($AW$11,Datos!$K$6:$M$9,MATCH('ENUMERACION DE ALOJAMIENTOS'!$R128,Datos!$K$6:$M$6,0),0))*AT128))</f>
        <v>#N/A</v>
      </c>
      <c r="AX128" s="64" t="e">
        <f aca="false">VLOOKUP($AX$11,Datos!$K$6:$P$10,MATCH('ENUMERACION DE ALOJAMIENTOS'!$R128,Datos!$K$6:$P$6,0),0)</f>
        <v>#N/A</v>
      </c>
      <c r="AY128" s="64" t="str">
        <f aca="false">IF($Q128&lt;&gt;"VIVIENDA","",IF(AV128&lt;AW128,"No cumple",""))</f>
        <v/>
      </c>
      <c r="AZ128" s="64" t="str">
        <f aca="false">IF($Q128&lt;&gt;"ESTUDIO","",IF(AV128&lt;AX128,"No cumple",""))</f>
        <v/>
      </c>
      <c r="BA128" s="49" t="n">
        <f aca="false">IF(U128&lt;=1,6,10)</f>
        <v>6</v>
      </c>
      <c r="BB128" s="49" t="n">
        <f aca="false">IF(Q128="ESTUDIO",2,IF((10-AT128)&gt;AT128,ROUNDDOWN(AT128/2,0),MIN(10-AT128,ROUNDDOWN(AT128/2,0))))</f>
        <v>0</v>
      </c>
      <c r="BC128" s="49" t="n">
        <f aca="false">IF((10-AT128-S128)&gt;AT128,ROUNDDOWN(AT128/2,0),MIN(10-AT128-S128,ROUNDDOWN(AT128/2,0)))</f>
        <v>0</v>
      </c>
      <c r="BD128" s="50" t="n">
        <f aca="false">IF(OR(Q128="ESTUDIO",AND(COUNTIF(Z128:AP128,"DOBLE")=1,COUNTIF(Z128:AP128,"Seleccione Tipo")=4)),2,IFERROR(ROUNDDOWN(MIN(BB128:BC128),0),0))</f>
        <v>0</v>
      </c>
      <c r="BE128" s="52" t="s">
        <v>67</v>
      </c>
      <c r="BF128" s="53" t="n">
        <f aca="false">IF(R128="POR HABITACIONES",SUM(BE128,AU128),IF(Q128="ESTUDIO",BD128,SUM(AT128,BE128)))</f>
        <v>0</v>
      </c>
      <c r="BG128" s="54" t="str">
        <f aca="false">IF(OR(COUNTIF(P128:BE128,"No cumple")&gt;0,BF128=0),"NO CLASIFICABLE",R128)</f>
        <v>NO CLASIFICABLE</v>
      </c>
      <c r="BH128" s="67" t="str">
        <f aca="false">IF(AND(OR(Q128&lt;&gt;"Seleccione Tipo",R128&lt;&gt;"Seleccione tipo alquiler"),BG128="Seleccione tipo alquiler"),"Es obligatorio para su clasificación rellenar TIPO y TIPO DE ALQUILER de la vivienda","")</f>
        <v/>
      </c>
    </row>
    <row r="129" customFormat="false" ht="23.3" hidden="false" customHeight="false" outlineLevel="0" collapsed="false">
      <c r="A129" s="56" t="s">
        <v>63</v>
      </c>
      <c r="B129" s="57" t="str">
        <f aca="false">VLOOKUP(A129,VIA_CODIGO,2,0)</f>
        <v>XX</v>
      </c>
      <c r="C129" s="40" t="n">
        <f aca="false">IFERROR(VLOOKUP('ENUMERACION DE ALOJAMIENTOS'!F129,Datos!$A$1:$B$47,2,0),"")</f>
        <v>0</v>
      </c>
      <c r="D129" s="58"/>
      <c r="E129" s="59" t="str">
        <f aca="false">IFERROR(VLOOKUP('ENUMERACION DE ALOJAMIENTOS'!G129,Datos!$D$2:$F$1070,3,0),"")</f>
        <v/>
      </c>
      <c r="F129" s="43" t="s">
        <v>64</v>
      </c>
      <c r="G129" s="43"/>
      <c r="H129" s="60"/>
      <c r="I129" s="61"/>
      <c r="J129" s="61"/>
      <c r="K129" s="61"/>
      <c r="L129" s="61"/>
      <c r="M129" s="62"/>
      <c r="N129" s="61"/>
      <c r="O129" s="61"/>
      <c r="P129" s="61"/>
      <c r="Q129" s="58" t="s">
        <v>65</v>
      </c>
      <c r="R129" s="63" t="s">
        <v>66</v>
      </c>
      <c r="S129" s="63"/>
      <c r="T129" s="48" t="str">
        <f aca="false">IF(R129="POR HABITACIONES",IF(S129="","NO CUMPLE",""),"")</f>
        <v/>
      </c>
      <c r="U129" s="61"/>
      <c r="V129" s="64" t="e">
        <f aca="false">VLOOKUP($V$10,Datos!$K$6:$M$11,MATCH('ENUMERACION DE ALOJAMIENTOS'!R129,Datos!$K$6:$M$6,0),0)</f>
        <v>#N/A</v>
      </c>
      <c r="W129" s="64" t="e">
        <f aca="false">IF(OR(U129=1,U129=""),V129,(SUM(COUNTIF(Z129:AP129,"INDIVIDUAL"),(COUNTIF(Z129:AP129,"DOBLE"))*2)))</f>
        <v>#N/A</v>
      </c>
      <c r="X129" s="64" t="n">
        <f aca="false">SUM(COUNTIF(Z129:AP129,"INDIVIDUAL"),(COUNTIF(Z129:AP129,"DOBLE"))*2)</f>
        <v>0</v>
      </c>
      <c r="Y129" s="64"/>
      <c r="Z129" s="61" t="s">
        <v>65</v>
      </c>
      <c r="AA129" s="64" t="e">
        <f aca="false">VLOOKUP(Z129,Datos!$K$6:$M$9,MATCH('ENUMERACION DE ALOJAMIENTOS'!$R129,Datos!$K$6:$M$6,0),0)</f>
        <v>#N/A</v>
      </c>
      <c r="AB129" s="64" t="e">
        <f aca="false">IF(AC129&gt;=AA129,"Cumple","No cumple")</f>
        <v>#N/A</v>
      </c>
      <c r="AC129" s="61"/>
      <c r="AD129" s="61" t="s">
        <v>65</v>
      </c>
      <c r="AE129" s="64" t="e">
        <f aca="false">VLOOKUP(AD129,Datos!$K$6:$M$9,MATCH('ENUMERACION DE ALOJAMIENTOS'!$R129,Datos!$K$6:$M$6,0),0)</f>
        <v>#N/A</v>
      </c>
      <c r="AF129" s="64" t="e">
        <f aca="false">IF(AG129&gt;=AE129,"Cumple","No cumple")</f>
        <v>#N/A</v>
      </c>
      <c r="AG129" s="61"/>
      <c r="AH129" s="61" t="s">
        <v>65</v>
      </c>
      <c r="AI129" s="64" t="e">
        <f aca="false">VLOOKUP(AH129,Datos!$K$6:$M$9,MATCH('ENUMERACION DE ALOJAMIENTOS'!$R129,Datos!$K$6:$M$6,0),0)</f>
        <v>#N/A</v>
      </c>
      <c r="AJ129" s="64" t="e">
        <f aca="false">IF(AK129&gt;=AI129,"Cumple","No cumple")</f>
        <v>#N/A</v>
      </c>
      <c r="AK129" s="61"/>
      <c r="AL129" s="61" t="s">
        <v>65</v>
      </c>
      <c r="AM129" s="64" t="e">
        <f aca="false">VLOOKUP(AL129,Datos!$K$6:$M$9,MATCH('ENUMERACION DE ALOJAMIENTOS'!$R129,Datos!$K$6:$M$6,0),0)</f>
        <v>#N/A</v>
      </c>
      <c r="AN129" s="64" t="e">
        <f aca="false">IF(AO129&gt;=AM129,"Cumple","No cumple")</f>
        <v>#N/A</v>
      </c>
      <c r="AO129" s="61"/>
      <c r="AP129" s="61" t="s">
        <v>65</v>
      </c>
      <c r="AQ129" s="64" t="e">
        <f aca="false">VLOOKUP(AP129,Datos!$K$6:$M$9,MATCH('ENUMERACION DE ALOJAMIENTOS'!$R129,Datos!$K$6:$M$6,0),0)</f>
        <v>#N/A</v>
      </c>
      <c r="AR129" s="64" t="e">
        <f aca="false">IF(AS129&gt;=AQ129,"Cumple","No cumple")</f>
        <v>#N/A</v>
      </c>
      <c r="AS129" s="61"/>
      <c r="AT129" s="65" t="n">
        <f aca="false">IFERROR(IF(Q129="ESTUDIO",BE129,IF(OR(U129=1,U129=""),MIN(X129,V129),W129)),0)</f>
        <v>0</v>
      </c>
      <c r="AU129" s="50" t="str">
        <f aca="false">IF(R129="POR HABITACIONES",AT129-S129,"")</f>
        <v/>
      </c>
      <c r="AV129" s="66" t="n">
        <v>0</v>
      </c>
      <c r="AW129" s="64" t="e">
        <f aca="false">IF(((VLOOKUP($AW$11,Datos!$K$6:$M$9,MATCH('ENUMERACION DE ALOJAMIENTOS'!$R129,Datos!$K$6:$M$6,0),0))*AT129)&lt;10,10,((VLOOKUP($AW$11,Datos!$K$6:$M$9,MATCH('ENUMERACION DE ALOJAMIENTOS'!$R129,Datos!$K$6:$M$6,0),0))*AT129))</f>
        <v>#N/A</v>
      </c>
      <c r="AX129" s="64" t="e">
        <f aca="false">VLOOKUP($AX$11,Datos!$K$6:$P$10,MATCH('ENUMERACION DE ALOJAMIENTOS'!$R129,Datos!$K$6:$P$6,0),0)</f>
        <v>#N/A</v>
      </c>
      <c r="AY129" s="64" t="str">
        <f aca="false">IF($Q129&lt;&gt;"VIVIENDA","",IF(AV129&lt;AW129,"No cumple",""))</f>
        <v/>
      </c>
      <c r="AZ129" s="64" t="str">
        <f aca="false">IF($Q129&lt;&gt;"ESTUDIO","",IF(AV129&lt;AX129,"No cumple",""))</f>
        <v/>
      </c>
      <c r="BA129" s="49" t="n">
        <f aca="false">IF(U129&lt;=1,6,10)</f>
        <v>6</v>
      </c>
      <c r="BB129" s="49" t="n">
        <f aca="false">IF(Q129="ESTUDIO",2,IF((10-AT129)&gt;AT129,ROUNDDOWN(AT129/2,0),MIN(10-AT129,ROUNDDOWN(AT129/2,0))))</f>
        <v>0</v>
      </c>
      <c r="BC129" s="49" t="n">
        <f aca="false">IF((10-AT129-S129)&gt;AT129,ROUNDDOWN(AT129/2,0),MIN(10-AT129-S129,ROUNDDOWN(AT129/2,0)))</f>
        <v>0</v>
      </c>
      <c r="BD129" s="50" t="n">
        <f aca="false">IF(OR(Q129="ESTUDIO",AND(COUNTIF(Z129:AP129,"DOBLE")=1,COUNTIF(Z129:AP129,"Seleccione Tipo")=4)),2,IFERROR(ROUNDDOWN(MIN(BB129:BC129),0),0))</f>
        <v>0</v>
      </c>
      <c r="BE129" s="52" t="s">
        <v>67</v>
      </c>
      <c r="BF129" s="53" t="n">
        <f aca="false">IF(R129="POR HABITACIONES",SUM(BE129,AU129),IF(Q129="ESTUDIO",BD129,SUM(AT129,BE129)))</f>
        <v>0</v>
      </c>
      <c r="BG129" s="54" t="str">
        <f aca="false">IF(OR(COUNTIF(P129:BE129,"No cumple")&gt;0,BF129=0),"NO CLASIFICABLE",R129)</f>
        <v>NO CLASIFICABLE</v>
      </c>
      <c r="BH129" s="67" t="str">
        <f aca="false">IF(AND(OR(Q129&lt;&gt;"Seleccione Tipo",R129&lt;&gt;"Seleccione tipo alquiler"),BG129="Seleccione tipo alquiler"),"Es obligatorio para su clasificación rellenar TIPO y TIPO DE ALQUILER de la vivienda","")</f>
        <v/>
      </c>
    </row>
    <row r="130" customFormat="false" ht="23.3" hidden="false" customHeight="false" outlineLevel="0" collapsed="false">
      <c r="A130" s="56" t="s">
        <v>63</v>
      </c>
      <c r="B130" s="57" t="str">
        <f aca="false">VLOOKUP(A130,VIA_CODIGO,2,0)</f>
        <v>XX</v>
      </c>
      <c r="C130" s="40" t="n">
        <f aca="false">IFERROR(VLOOKUP('ENUMERACION DE ALOJAMIENTOS'!F130,Datos!$A$1:$B$47,2,0),"")</f>
        <v>0</v>
      </c>
      <c r="D130" s="58"/>
      <c r="E130" s="59" t="str">
        <f aca="false">IFERROR(VLOOKUP('ENUMERACION DE ALOJAMIENTOS'!G130,Datos!$D$2:$F$1070,3,0),"")</f>
        <v/>
      </c>
      <c r="F130" s="43" t="s">
        <v>64</v>
      </c>
      <c r="G130" s="43"/>
      <c r="H130" s="60"/>
      <c r="I130" s="61"/>
      <c r="J130" s="61"/>
      <c r="K130" s="61"/>
      <c r="L130" s="61"/>
      <c r="M130" s="62"/>
      <c r="N130" s="61"/>
      <c r="O130" s="61"/>
      <c r="P130" s="61"/>
      <c r="Q130" s="58" t="s">
        <v>65</v>
      </c>
      <c r="R130" s="63" t="s">
        <v>66</v>
      </c>
      <c r="S130" s="63"/>
      <c r="T130" s="48" t="str">
        <f aca="false">IF(R130="POR HABITACIONES",IF(S130="","NO CUMPLE",""),"")</f>
        <v/>
      </c>
      <c r="U130" s="61"/>
      <c r="V130" s="64" t="e">
        <f aca="false">VLOOKUP($V$10,Datos!$K$6:$M$11,MATCH('ENUMERACION DE ALOJAMIENTOS'!R130,Datos!$K$6:$M$6,0),0)</f>
        <v>#N/A</v>
      </c>
      <c r="W130" s="64" t="e">
        <f aca="false">IF(OR(U130=1,U130=""),V130,(SUM(COUNTIF(Z130:AP130,"INDIVIDUAL"),(COUNTIF(Z130:AP130,"DOBLE"))*2)))</f>
        <v>#N/A</v>
      </c>
      <c r="X130" s="64" t="n">
        <f aca="false">SUM(COUNTIF(Z130:AP130,"INDIVIDUAL"),(COUNTIF(Z130:AP130,"DOBLE"))*2)</f>
        <v>0</v>
      </c>
      <c r="Y130" s="64"/>
      <c r="Z130" s="61" t="s">
        <v>65</v>
      </c>
      <c r="AA130" s="64" t="e">
        <f aca="false">VLOOKUP(Z130,Datos!$K$6:$M$9,MATCH('ENUMERACION DE ALOJAMIENTOS'!$R130,Datos!$K$6:$M$6,0),0)</f>
        <v>#N/A</v>
      </c>
      <c r="AB130" s="64" t="e">
        <f aca="false">IF(AC130&gt;=AA130,"Cumple","No cumple")</f>
        <v>#N/A</v>
      </c>
      <c r="AC130" s="61"/>
      <c r="AD130" s="61" t="s">
        <v>65</v>
      </c>
      <c r="AE130" s="64" t="e">
        <f aca="false">VLOOKUP(AD130,Datos!$K$6:$M$9,MATCH('ENUMERACION DE ALOJAMIENTOS'!$R130,Datos!$K$6:$M$6,0),0)</f>
        <v>#N/A</v>
      </c>
      <c r="AF130" s="64" t="e">
        <f aca="false">IF(AG130&gt;=AE130,"Cumple","No cumple")</f>
        <v>#N/A</v>
      </c>
      <c r="AG130" s="61"/>
      <c r="AH130" s="61" t="s">
        <v>65</v>
      </c>
      <c r="AI130" s="64" t="e">
        <f aca="false">VLOOKUP(AH130,Datos!$K$6:$M$9,MATCH('ENUMERACION DE ALOJAMIENTOS'!$R130,Datos!$K$6:$M$6,0),0)</f>
        <v>#N/A</v>
      </c>
      <c r="AJ130" s="64" t="e">
        <f aca="false">IF(AK130&gt;=AI130,"Cumple","No cumple")</f>
        <v>#N/A</v>
      </c>
      <c r="AK130" s="61"/>
      <c r="AL130" s="61" t="s">
        <v>65</v>
      </c>
      <c r="AM130" s="64" t="e">
        <f aca="false">VLOOKUP(AL130,Datos!$K$6:$M$9,MATCH('ENUMERACION DE ALOJAMIENTOS'!$R130,Datos!$K$6:$M$6,0),0)</f>
        <v>#N/A</v>
      </c>
      <c r="AN130" s="64" t="e">
        <f aca="false">IF(AO130&gt;=AM130,"Cumple","No cumple")</f>
        <v>#N/A</v>
      </c>
      <c r="AO130" s="61"/>
      <c r="AP130" s="61" t="s">
        <v>65</v>
      </c>
      <c r="AQ130" s="64" t="e">
        <f aca="false">VLOOKUP(AP130,Datos!$K$6:$M$9,MATCH('ENUMERACION DE ALOJAMIENTOS'!$R130,Datos!$K$6:$M$6,0),0)</f>
        <v>#N/A</v>
      </c>
      <c r="AR130" s="64" t="e">
        <f aca="false">IF(AS130&gt;=AQ130,"Cumple","No cumple")</f>
        <v>#N/A</v>
      </c>
      <c r="AS130" s="61"/>
      <c r="AT130" s="65" t="n">
        <f aca="false">IFERROR(IF(Q130="ESTUDIO",BE130,IF(OR(U130=1,U130=""),MIN(X130,V130),W130)),0)</f>
        <v>0</v>
      </c>
      <c r="AU130" s="50" t="str">
        <f aca="false">IF(R130="POR HABITACIONES",AT130-S130,"")</f>
        <v/>
      </c>
      <c r="AV130" s="66" t="n">
        <v>0</v>
      </c>
      <c r="AW130" s="64" t="e">
        <f aca="false">IF(((VLOOKUP($AW$11,Datos!$K$6:$M$9,MATCH('ENUMERACION DE ALOJAMIENTOS'!$R130,Datos!$K$6:$M$6,0),0))*AT130)&lt;10,10,((VLOOKUP($AW$11,Datos!$K$6:$M$9,MATCH('ENUMERACION DE ALOJAMIENTOS'!$R130,Datos!$K$6:$M$6,0),0))*AT130))</f>
        <v>#N/A</v>
      </c>
      <c r="AX130" s="64" t="e">
        <f aca="false">VLOOKUP($AX$11,Datos!$K$6:$P$10,MATCH('ENUMERACION DE ALOJAMIENTOS'!$R130,Datos!$K$6:$P$6,0),0)</f>
        <v>#N/A</v>
      </c>
      <c r="AY130" s="64" t="str">
        <f aca="false">IF($Q130&lt;&gt;"VIVIENDA","",IF(AV130&lt;AW130,"No cumple",""))</f>
        <v/>
      </c>
      <c r="AZ130" s="64" t="str">
        <f aca="false">IF($Q130&lt;&gt;"ESTUDIO","",IF(AV130&lt;AX130,"No cumple",""))</f>
        <v/>
      </c>
      <c r="BA130" s="49" t="n">
        <f aca="false">IF(U130&lt;=1,6,10)</f>
        <v>6</v>
      </c>
      <c r="BB130" s="49" t="n">
        <f aca="false">IF(Q130="ESTUDIO",2,IF((10-AT130)&gt;AT130,ROUNDDOWN(AT130/2,0),MIN(10-AT130,ROUNDDOWN(AT130/2,0))))</f>
        <v>0</v>
      </c>
      <c r="BC130" s="49" t="n">
        <f aca="false">IF((10-AT130-S130)&gt;AT130,ROUNDDOWN(AT130/2,0),MIN(10-AT130-S130,ROUNDDOWN(AT130/2,0)))</f>
        <v>0</v>
      </c>
      <c r="BD130" s="50" t="n">
        <f aca="false">IF(OR(Q130="ESTUDIO",AND(COUNTIF(Z130:AP130,"DOBLE")=1,COUNTIF(Z130:AP130,"Seleccione Tipo")=4)),2,IFERROR(ROUNDDOWN(MIN(BB130:BC130),0),0))</f>
        <v>0</v>
      </c>
      <c r="BE130" s="52" t="s">
        <v>67</v>
      </c>
      <c r="BF130" s="53" t="n">
        <f aca="false">IF(R130="POR HABITACIONES",SUM(BE130,AU130),IF(Q130="ESTUDIO",BD130,SUM(AT130,BE130)))</f>
        <v>0</v>
      </c>
      <c r="BG130" s="54" t="str">
        <f aca="false">IF(OR(COUNTIF(P130:BE130,"No cumple")&gt;0,BF130=0),"NO CLASIFICABLE",R130)</f>
        <v>NO CLASIFICABLE</v>
      </c>
      <c r="BH130" s="67" t="str">
        <f aca="false">IF(AND(OR(Q130&lt;&gt;"Seleccione Tipo",R130&lt;&gt;"Seleccione tipo alquiler"),BG130="Seleccione tipo alquiler"),"Es obligatorio para su clasificación rellenar TIPO y TIPO DE ALQUILER de la vivienda","")</f>
        <v/>
      </c>
    </row>
    <row r="131" customFormat="false" ht="23.3" hidden="false" customHeight="false" outlineLevel="0" collapsed="false">
      <c r="A131" s="56" t="s">
        <v>63</v>
      </c>
      <c r="B131" s="57" t="str">
        <f aca="false">VLOOKUP(A131,VIA_CODIGO,2,0)</f>
        <v>XX</v>
      </c>
      <c r="C131" s="40" t="n">
        <f aca="false">IFERROR(VLOOKUP('ENUMERACION DE ALOJAMIENTOS'!F131,Datos!$A$1:$B$47,2,0),"")</f>
        <v>0</v>
      </c>
      <c r="D131" s="58"/>
      <c r="E131" s="59" t="str">
        <f aca="false">IFERROR(VLOOKUP('ENUMERACION DE ALOJAMIENTOS'!G131,Datos!$D$2:$F$1070,3,0),"")</f>
        <v/>
      </c>
      <c r="F131" s="43" t="s">
        <v>64</v>
      </c>
      <c r="G131" s="43"/>
      <c r="H131" s="60"/>
      <c r="I131" s="61"/>
      <c r="J131" s="61"/>
      <c r="K131" s="61"/>
      <c r="L131" s="61"/>
      <c r="M131" s="62"/>
      <c r="N131" s="61"/>
      <c r="O131" s="61"/>
      <c r="P131" s="61"/>
      <c r="Q131" s="58" t="s">
        <v>65</v>
      </c>
      <c r="R131" s="63" t="s">
        <v>66</v>
      </c>
      <c r="S131" s="63"/>
      <c r="T131" s="48" t="str">
        <f aca="false">IF(R131="POR HABITACIONES",IF(S131="","NO CUMPLE",""),"")</f>
        <v/>
      </c>
      <c r="U131" s="61"/>
      <c r="V131" s="64" t="e">
        <f aca="false">VLOOKUP($V$10,Datos!$K$6:$M$11,MATCH('ENUMERACION DE ALOJAMIENTOS'!R131,Datos!$K$6:$M$6,0),0)</f>
        <v>#N/A</v>
      </c>
      <c r="W131" s="64" t="e">
        <f aca="false">IF(OR(U131=1,U131=""),V131,(SUM(COUNTIF(Z131:AP131,"INDIVIDUAL"),(COUNTIF(Z131:AP131,"DOBLE"))*2)))</f>
        <v>#N/A</v>
      </c>
      <c r="X131" s="64" t="n">
        <f aca="false">SUM(COUNTIF(Z131:AP131,"INDIVIDUAL"),(COUNTIF(Z131:AP131,"DOBLE"))*2)</f>
        <v>0</v>
      </c>
      <c r="Y131" s="64"/>
      <c r="Z131" s="61" t="s">
        <v>65</v>
      </c>
      <c r="AA131" s="64" t="e">
        <f aca="false">VLOOKUP(Z131,Datos!$K$6:$M$9,MATCH('ENUMERACION DE ALOJAMIENTOS'!$R131,Datos!$K$6:$M$6,0),0)</f>
        <v>#N/A</v>
      </c>
      <c r="AB131" s="64" t="e">
        <f aca="false">IF(AC131&gt;=AA131,"Cumple","No cumple")</f>
        <v>#N/A</v>
      </c>
      <c r="AC131" s="61"/>
      <c r="AD131" s="61" t="s">
        <v>65</v>
      </c>
      <c r="AE131" s="64" t="e">
        <f aca="false">VLOOKUP(AD131,Datos!$K$6:$M$9,MATCH('ENUMERACION DE ALOJAMIENTOS'!$R131,Datos!$K$6:$M$6,0),0)</f>
        <v>#N/A</v>
      </c>
      <c r="AF131" s="64" t="e">
        <f aca="false">IF(AG131&gt;=AE131,"Cumple","No cumple")</f>
        <v>#N/A</v>
      </c>
      <c r="AG131" s="61"/>
      <c r="AH131" s="61" t="s">
        <v>65</v>
      </c>
      <c r="AI131" s="64" t="e">
        <f aca="false">VLOOKUP(AH131,Datos!$K$6:$M$9,MATCH('ENUMERACION DE ALOJAMIENTOS'!$R131,Datos!$K$6:$M$6,0),0)</f>
        <v>#N/A</v>
      </c>
      <c r="AJ131" s="64" t="e">
        <f aca="false">IF(AK131&gt;=AI131,"Cumple","No cumple")</f>
        <v>#N/A</v>
      </c>
      <c r="AK131" s="61"/>
      <c r="AL131" s="61" t="s">
        <v>65</v>
      </c>
      <c r="AM131" s="64" t="e">
        <f aca="false">VLOOKUP(AL131,Datos!$K$6:$M$9,MATCH('ENUMERACION DE ALOJAMIENTOS'!$R131,Datos!$K$6:$M$6,0),0)</f>
        <v>#N/A</v>
      </c>
      <c r="AN131" s="64" t="e">
        <f aca="false">IF(AO131&gt;=AM131,"Cumple","No cumple")</f>
        <v>#N/A</v>
      </c>
      <c r="AO131" s="61"/>
      <c r="AP131" s="61" t="s">
        <v>65</v>
      </c>
      <c r="AQ131" s="64" t="e">
        <f aca="false">VLOOKUP(AP131,Datos!$K$6:$M$9,MATCH('ENUMERACION DE ALOJAMIENTOS'!$R131,Datos!$K$6:$M$6,0),0)</f>
        <v>#N/A</v>
      </c>
      <c r="AR131" s="64" t="e">
        <f aca="false">IF(AS131&gt;=AQ131,"Cumple","No cumple")</f>
        <v>#N/A</v>
      </c>
      <c r="AS131" s="61"/>
      <c r="AT131" s="65" t="n">
        <f aca="false">IFERROR(IF(Q131="ESTUDIO",BE131,IF(OR(U131=1,U131=""),MIN(X131,V131),W131)),0)</f>
        <v>0</v>
      </c>
      <c r="AU131" s="50" t="str">
        <f aca="false">IF(R131="POR HABITACIONES",AT131-S131,"")</f>
        <v/>
      </c>
      <c r="AV131" s="66" t="n">
        <v>0</v>
      </c>
      <c r="AW131" s="64" t="e">
        <f aca="false">IF(((VLOOKUP($AW$11,Datos!$K$6:$M$9,MATCH('ENUMERACION DE ALOJAMIENTOS'!$R131,Datos!$K$6:$M$6,0),0))*AT131)&lt;10,10,((VLOOKUP($AW$11,Datos!$K$6:$M$9,MATCH('ENUMERACION DE ALOJAMIENTOS'!$R131,Datos!$K$6:$M$6,0),0))*AT131))</f>
        <v>#N/A</v>
      </c>
      <c r="AX131" s="64" t="e">
        <f aca="false">VLOOKUP($AX$11,Datos!$K$6:$P$10,MATCH('ENUMERACION DE ALOJAMIENTOS'!$R131,Datos!$K$6:$P$6,0),0)</f>
        <v>#N/A</v>
      </c>
      <c r="AY131" s="64" t="str">
        <f aca="false">IF($Q131&lt;&gt;"VIVIENDA","",IF(AV131&lt;AW131,"No cumple",""))</f>
        <v/>
      </c>
      <c r="AZ131" s="64" t="str">
        <f aca="false">IF($Q131&lt;&gt;"ESTUDIO","",IF(AV131&lt;AX131,"No cumple",""))</f>
        <v/>
      </c>
      <c r="BA131" s="49" t="n">
        <f aca="false">IF(U131&lt;=1,6,10)</f>
        <v>6</v>
      </c>
      <c r="BB131" s="49" t="n">
        <f aca="false">IF(Q131="ESTUDIO",2,IF((10-AT131)&gt;AT131,ROUNDDOWN(AT131/2,0),MIN(10-AT131,ROUNDDOWN(AT131/2,0))))</f>
        <v>0</v>
      </c>
      <c r="BC131" s="49" t="n">
        <f aca="false">IF((10-AT131-S131)&gt;AT131,ROUNDDOWN(AT131/2,0),MIN(10-AT131-S131,ROUNDDOWN(AT131/2,0)))</f>
        <v>0</v>
      </c>
      <c r="BD131" s="50" t="n">
        <f aca="false">IF(OR(Q131="ESTUDIO",AND(COUNTIF(Z131:AP131,"DOBLE")=1,COUNTIF(Z131:AP131,"Seleccione Tipo")=4)),2,IFERROR(ROUNDDOWN(MIN(BB131:BC131),0),0))</f>
        <v>0</v>
      </c>
      <c r="BE131" s="52" t="s">
        <v>67</v>
      </c>
      <c r="BF131" s="53" t="n">
        <f aca="false">IF(R131="POR HABITACIONES",SUM(BE131,AU131),IF(Q131="ESTUDIO",BD131,SUM(AT131,BE131)))</f>
        <v>0</v>
      </c>
      <c r="BG131" s="54" t="str">
        <f aca="false">IF(OR(COUNTIF(P131:BE131,"No cumple")&gt;0,BF131=0),"NO CLASIFICABLE",R131)</f>
        <v>NO CLASIFICABLE</v>
      </c>
      <c r="BH131" s="67" t="str">
        <f aca="false">IF(AND(OR(Q131&lt;&gt;"Seleccione Tipo",R131&lt;&gt;"Seleccione tipo alquiler"),BG131="Seleccione tipo alquiler"),"Es obligatorio para su clasificación rellenar TIPO y TIPO DE ALQUILER de la vivienda","")</f>
        <v/>
      </c>
    </row>
    <row r="132" customFormat="false" ht="23.3" hidden="false" customHeight="false" outlineLevel="0" collapsed="false">
      <c r="A132" s="56" t="s">
        <v>63</v>
      </c>
      <c r="B132" s="57" t="str">
        <f aca="false">VLOOKUP(A132,VIA_CODIGO,2,0)</f>
        <v>XX</v>
      </c>
      <c r="C132" s="40" t="n">
        <f aca="false">IFERROR(VLOOKUP('ENUMERACION DE ALOJAMIENTOS'!F132,Datos!$A$1:$B$47,2,0),"")</f>
        <v>0</v>
      </c>
      <c r="D132" s="58"/>
      <c r="E132" s="59" t="str">
        <f aca="false">IFERROR(VLOOKUP('ENUMERACION DE ALOJAMIENTOS'!G132,Datos!$D$2:$F$1070,3,0),"")</f>
        <v/>
      </c>
      <c r="F132" s="43" t="s">
        <v>64</v>
      </c>
      <c r="G132" s="43"/>
      <c r="H132" s="60"/>
      <c r="I132" s="61"/>
      <c r="J132" s="61"/>
      <c r="K132" s="61"/>
      <c r="L132" s="61"/>
      <c r="M132" s="62"/>
      <c r="N132" s="61"/>
      <c r="O132" s="61"/>
      <c r="P132" s="61"/>
      <c r="Q132" s="58" t="s">
        <v>65</v>
      </c>
      <c r="R132" s="63" t="s">
        <v>66</v>
      </c>
      <c r="S132" s="63"/>
      <c r="T132" s="48" t="str">
        <f aca="false">IF(R132="POR HABITACIONES",IF(S132="","NO CUMPLE",""),"")</f>
        <v/>
      </c>
      <c r="U132" s="61"/>
      <c r="V132" s="64" t="e">
        <f aca="false">VLOOKUP($V$10,Datos!$K$6:$M$11,MATCH('ENUMERACION DE ALOJAMIENTOS'!R132,Datos!$K$6:$M$6,0),0)</f>
        <v>#N/A</v>
      </c>
      <c r="W132" s="64" t="e">
        <f aca="false">IF(OR(U132=1,U132=""),V132,(SUM(COUNTIF(Z132:AP132,"INDIVIDUAL"),(COUNTIF(Z132:AP132,"DOBLE"))*2)))</f>
        <v>#N/A</v>
      </c>
      <c r="X132" s="64" t="n">
        <f aca="false">SUM(COUNTIF(Z132:AP132,"INDIVIDUAL"),(COUNTIF(Z132:AP132,"DOBLE"))*2)</f>
        <v>0</v>
      </c>
      <c r="Y132" s="64"/>
      <c r="Z132" s="61" t="s">
        <v>65</v>
      </c>
      <c r="AA132" s="64" t="e">
        <f aca="false">VLOOKUP(Z132,Datos!$K$6:$M$9,MATCH('ENUMERACION DE ALOJAMIENTOS'!$R132,Datos!$K$6:$M$6,0),0)</f>
        <v>#N/A</v>
      </c>
      <c r="AB132" s="64" t="e">
        <f aca="false">IF(AC132&gt;=AA132,"Cumple","No cumple")</f>
        <v>#N/A</v>
      </c>
      <c r="AC132" s="61"/>
      <c r="AD132" s="61" t="s">
        <v>65</v>
      </c>
      <c r="AE132" s="64" t="e">
        <f aca="false">VLOOKUP(AD132,Datos!$K$6:$M$9,MATCH('ENUMERACION DE ALOJAMIENTOS'!$R132,Datos!$K$6:$M$6,0),0)</f>
        <v>#N/A</v>
      </c>
      <c r="AF132" s="64" t="e">
        <f aca="false">IF(AG132&gt;=AE132,"Cumple","No cumple")</f>
        <v>#N/A</v>
      </c>
      <c r="AG132" s="61"/>
      <c r="AH132" s="61" t="s">
        <v>65</v>
      </c>
      <c r="AI132" s="64" t="e">
        <f aca="false">VLOOKUP(AH132,Datos!$K$6:$M$9,MATCH('ENUMERACION DE ALOJAMIENTOS'!$R132,Datos!$K$6:$M$6,0),0)</f>
        <v>#N/A</v>
      </c>
      <c r="AJ132" s="64" t="e">
        <f aca="false">IF(AK132&gt;=AI132,"Cumple","No cumple")</f>
        <v>#N/A</v>
      </c>
      <c r="AK132" s="61"/>
      <c r="AL132" s="61" t="s">
        <v>65</v>
      </c>
      <c r="AM132" s="64" t="e">
        <f aca="false">VLOOKUP(AL132,Datos!$K$6:$M$9,MATCH('ENUMERACION DE ALOJAMIENTOS'!$R132,Datos!$K$6:$M$6,0),0)</f>
        <v>#N/A</v>
      </c>
      <c r="AN132" s="64" t="e">
        <f aca="false">IF(AO132&gt;=AM132,"Cumple","No cumple")</f>
        <v>#N/A</v>
      </c>
      <c r="AO132" s="61"/>
      <c r="AP132" s="61" t="s">
        <v>65</v>
      </c>
      <c r="AQ132" s="64" t="e">
        <f aca="false">VLOOKUP(AP132,Datos!$K$6:$M$9,MATCH('ENUMERACION DE ALOJAMIENTOS'!$R132,Datos!$K$6:$M$6,0),0)</f>
        <v>#N/A</v>
      </c>
      <c r="AR132" s="64" t="e">
        <f aca="false">IF(AS132&gt;=AQ132,"Cumple","No cumple")</f>
        <v>#N/A</v>
      </c>
      <c r="AS132" s="61"/>
      <c r="AT132" s="65" t="n">
        <f aca="false">IFERROR(IF(Q132="ESTUDIO",BE132,IF(OR(U132=1,U132=""),MIN(X132,V132),W132)),0)</f>
        <v>0</v>
      </c>
      <c r="AU132" s="50" t="str">
        <f aca="false">IF(R132="POR HABITACIONES",AT132-S132,"")</f>
        <v/>
      </c>
      <c r="AV132" s="66" t="n">
        <v>0</v>
      </c>
      <c r="AW132" s="64" t="e">
        <f aca="false">IF(((VLOOKUP($AW$11,Datos!$K$6:$M$9,MATCH('ENUMERACION DE ALOJAMIENTOS'!$R132,Datos!$K$6:$M$6,0),0))*AT132)&lt;10,10,((VLOOKUP($AW$11,Datos!$K$6:$M$9,MATCH('ENUMERACION DE ALOJAMIENTOS'!$R132,Datos!$K$6:$M$6,0),0))*AT132))</f>
        <v>#N/A</v>
      </c>
      <c r="AX132" s="64" t="e">
        <f aca="false">VLOOKUP($AX$11,Datos!$K$6:$P$10,MATCH('ENUMERACION DE ALOJAMIENTOS'!$R132,Datos!$K$6:$P$6,0),0)</f>
        <v>#N/A</v>
      </c>
      <c r="AY132" s="64" t="str">
        <f aca="false">IF($Q132&lt;&gt;"VIVIENDA","",IF(AV132&lt;AW132,"No cumple",""))</f>
        <v/>
      </c>
      <c r="AZ132" s="64" t="str">
        <f aca="false">IF($Q132&lt;&gt;"ESTUDIO","",IF(AV132&lt;AX132,"No cumple",""))</f>
        <v/>
      </c>
      <c r="BA132" s="49" t="n">
        <f aca="false">IF(U132&lt;=1,6,10)</f>
        <v>6</v>
      </c>
      <c r="BB132" s="49" t="n">
        <f aca="false">IF(Q132="ESTUDIO",2,IF((10-AT132)&gt;AT132,ROUNDDOWN(AT132/2,0),MIN(10-AT132,ROUNDDOWN(AT132/2,0))))</f>
        <v>0</v>
      </c>
      <c r="BC132" s="49" t="n">
        <f aca="false">IF((10-AT132-S132)&gt;AT132,ROUNDDOWN(AT132/2,0),MIN(10-AT132-S132,ROUNDDOWN(AT132/2,0)))</f>
        <v>0</v>
      </c>
      <c r="BD132" s="50" t="n">
        <f aca="false">IF(OR(Q132="ESTUDIO",AND(COUNTIF(Z132:AP132,"DOBLE")=1,COUNTIF(Z132:AP132,"Seleccione Tipo")=4)),2,IFERROR(ROUNDDOWN(MIN(BB132:BC132),0),0))</f>
        <v>0</v>
      </c>
      <c r="BE132" s="52" t="s">
        <v>67</v>
      </c>
      <c r="BF132" s="53" t="n">
        <f aca="false">IF(R132="POR HABITACIONES",SUM(BE132,AU132),IF(Q132="ESTUDIO",BD132,SUM(AT132,BE132)))</f>
        <v>0</v>
      </c>
      <c r="BG132" s="54" t="str">
        <f aca="false">IF(OR(COUNTIF(P132:BE132,"No cumple")&gt;0,BF132=0),"NO CLASIFICABLE",R132)</f>
        <v>NO CLASIFICABLE</v>
      </c>
      <c r="BH132" s="67" t="str">
        <f aca="false">IF(AND(OR(Q132&lt;&gt;"Seleccione Tipo",R132&lt;&gt;"Seleccione tipo alquiler"),BG132="Seleccione tipo alquiler"),"Es obligatorio para su clasificación rellenar TIPO y TIPO DE ALQUILER de la vivienda","")</f>
        <v/>
      </c>
    </row>
    <row r="133" customFormat="false" ht="23.3" hidden="false" customHeight="false" outlineLevel="0" collapsed="false">
      <c r="A133" s="56" t="s">
        <v>63</v>
      </c>
      <c r="B133" s="57" t="str">
        <f aca="false">VLOOKUP(A133,VIA_CODIGO,2,0)</f>
        <v>XX</v>
      </c>
      <c r="C133" s="40" t="n">
        <f aca="false">IFERROR(VLOOKUP('ENUMERACION DE ALOJAMIENTOS'!F133,Datos!$A$1:$B$47,2,0),"")</f>
        <v>0</v>
      </c>
      <c r="D133" s="58"/>
      <c r="E133" s="59" t="str">
        <f aca="false">IFERROR(VLOOKUP('ENUMERACION DE ALOJAMIENTOS'!G133,Datos!$D$2:$F$1070,3,0),"")</f>
        <v/>
      </c>
      <c r="F133" s="43" t="s">
        <v>64</v>
      </c>
      <c r="G133" s="43"/>
      <c r="H133" s="60"/>
      <c r="I133" s="61"/>
      <c r="J133" s="61"/>
      <c r="K133" s="61"/>
      <c r="L133" s="61"/>
      <c r="M133" s="62"/>
      <c r="N133" s="61"/>
      <c r="O133" s="61"/>
      <c r="P133" s="61"/>
      <c r="Q133" s="58" t="s">
        <v>65</v>
      </c>
      <c r="R133" s="63" t="s">
        <v>66</v>
      </c>
      <c r="S133" s="63"/>
      <c r="T133" s="48" t="str">
        <f aca="false">IF(R133="POR HABITACIONES",IF(S133="","NO CUMPLE",""),"")</f>
        <v/>
      </c>
      <c r="U133" s="61"/>
      <c r="V133" s="64" t="e">
        <f aca="false">VLOOKUP($V$10,Datos!$K$6:$M$11,MATCH('ENUMERACION DE ALOJAMIENTOS'!R133,Datos!$K$6:$M$6,0),0)</f>
        <v>#N/A</v>
      </c>
      <c r="W133" s="64" t="e">
        <f aca="false">IF(OR(U133=1,U133=""),V133,(SUM(COUNTIF(Z133:AP133,"INDIVIDUAL"),(COUNTIF(Z133:AP133,"DOBLE"))*2)))</f>
        <v>#N/A</v>
      </c>
      <c r="X133" s="64" t="n">
        <f aca="false">SUM(COUNTIF(Z133:AP133,"INDIVIDUAL"),(COUNTIF(Z133:AP133,"DOBLE"))*2)</f>
        <v>0</v>
      </c>
      <c r="Y133" s="64"/>
      <c r="Z133" s="61" t="s">
        <v>65</v>
      </c>
      <c r="AA133" s="64" t="e">
        <f aca="false">VLOOKUP(Z133,Datos!$K$6:$M$9,MATCH('ENUMERACION DE ALOJAMIENTOS'!$R133,Datos!$K$6:$M$6,0),0)</f>
        <v>#N/A</v>
      </c>
      <c r="AB133" s="64" t="e">
        <f aca="false">IF(AC133&gt;=AA133,"Cumple","No cumple")</f>
        <v>#N/A</v>
      </c>
      <c r="AC133" s="61"/>
      <c r="AD133" s="61" t="s">
        <v>65</v>
      </c>
      <c r="AE133" s="64" t="e">
        <f aca="false">VLOOKUP(AD133,Datos!$K$6:$M$9,MATCH('ENUMERACION DE ALOJAMIENTOS'!$R133,Datos!$K$6:$M$6,0),0)</f>
        <v>#N/A</v>
      </c>
      <c r="AF133" s="64" t="e">
        <f aca="false">IF(AG133&gt;=AE133,"Cumple","No cumple")</f>
        <v>#N/A</v>
      </c>
      <c r="AG133" s="61"/>
      <c r="AH133" s="61" t="s">
        <v>65</v>
      </c>
      <c r="AI133" s="64" t="e">
        <f aca="false">VLOOKUP(AH133,Datos!$K$6:$M$9,MATCH('ENUMERACION DE ALOJAMIENTOS'!$R133,Datos!$K$6:$M$6,0),0)</f>
        <v>#N/A</v>
      </c>
      <c r="AJ133" s="64" t="e">
        <f aca="false">IF(AK133&gt;=AI133,"Cumple","No cumple")</f>
        <v>#N/A</v>
      </c>
      <c r="AK133" s="61"/>
      <c r="AL133" s="61" t="s">
        <v>65</v>
      </c>
      <c r="AM133" s="64" t="e">
        <f aca="false">VLOOKUP(AL133,Datos!$K$6:$M$9,MATCH('ENUMERACION DE ALOJAMIENTOS'!$R133,Datos!$K$6:$M$6,0),0)</f>
        <v>#N/A</v>
      </c>
      <c r="AN133" s="64" t="e">
        <f aca="false">IF(AO133&gt;=AM133,"Cumple","No cumple")</f>
        <v>#N/A</v>
      </c>
      <c r="AO133" s="61"/>
      <c r="AP133" s="61" t="s">
        <v>65</v>
      </c>
      <c r="AQ133" s="64" t="e">
        <f aca="false">VLOOKUP(AP133,Datos!$K$6:$M$9,MATCH('ENUMERACION DE ALOJAMIENTOS'!$R133,Datos!$K$6:$M$6,0),0)</f>
        <v>#N/A</v>
      </c>
      <c r="AR133" s="64" t="e">
        <f aca="false">IF(AS133&gt;=AQ133,"Cumple","No cumple")</f>
        <v>#N/A</v>
      </c>
      <c r="AS133" s="61"/>
      <c r="AT133" s="65" t="n">
        <f aca="false">IFERROR(IF(Q133="ESTUDIO",BE133,IF(OR(U133=1,U133=""),MIN(X133,V133),W133)),0)</f>
        <v>0</v>
      </c>
      <c r="AU133" s="50" t="str">
        <f aca="false">IF(R133="POR HABITACIONES",AT133-S133,"")</f>
        <v/>
      </c>
      <c r="AV133" s="66" t="n">
        <v>0</v>
      </c>
      <c r="AW133" s="64" t="e">
        <f aca="false">IF(((VLOOKUP($AW$11,Datos!$K$6:$M$9,MATCH('ENUMERACION DE ALOJAMIENTOS'!$R133,Datos!$K$6:$M$6,0),0))*AT133)&lt;10,10,((VLOOKUP($AW$11,Datos!$K$6:$M$9,MATCH('ENUMERACION DE ALOJAMIENTOS'!$R133,Datos!$K$6:$M$6,0),0))*AT133))</f>
        <v>#N/A</v>
      </c>
      <c r="AX133" s="64" t="e">
        <f aca="false">VLOOKUP($AX$11,Datos!$K$6:$P$10,MATCH('ENUMERACION DE ALOJAMIENTOS'!$R133,Datos!$K$6:$P$6,0),0)</f>
        <v>#N/A</v>
      </c>
      <c r="AY133" s="64" t="str">
        <f aca="false">IF($Q133&lt;&gt;"VIVIENDA","",IF(AV133&lt;AW133,"No cumple",""))</f>
        <v/>
      </c>
      <c r="AZ133" s="64" t="str">
        <f aca="false">IF($Q133&lt;&gt;"ESTUDIO","",IF(AV133&lt;AX133,"No cumple",""))</f>
        <v/>
      </c>
      <c r="BA133" s="49" t="n">
        <f aca="false">IF(U133&lt;=1,6,10)</f>
        <v>6</v>
      </c>
      <c r="BB133" s="49" t="n">
        <f aca="false">IF(Q133="ESTUDIO",2,IF((10-AT133)&gt;AT133,ROUNDDOWN(AT133/2,0),MIN(10-AT133,ROUNDDOWN(AT133/2,0))))</f>
        <v>0</v>
      </c>
      <c r="BC133" s="49" t="n">
        <f aca="false">IF((10-AT133-S133)&gt;AT133,ROUNDDOWN(AT133/2,0),MIN(10-AT133-S133,ROUNDDOWN(AT133/2,0)))</f>
        <v>0</v>
      </c>
      <c r="BD133" s="50" t="n">
        <f aca="false">IF(OR(Q133="ESTUDIO",AND(COUNTIF(Z133:AP133,"DOBLE")=1,COUNTIF(Z133:AP133,"Seleccione Tipo")=4)),2,IFERROR(ROUNDDOWN(MIN(BB133:BC133),0),0))</f>
        <v>0</v>
      </c>
      <c r="BE133" s="52" t="s">
        <v>67</v>
      </c>
      <c r="BF133" s="53" t="n">
        <f aca="false">IF(R133="POR HABITACIONES",SUM(BE133,AU133),IF(Q133="ESTUDIO",BD133,SUM(AT133,BE133)))</f>
        <v>0</v>
      </c>
      <c r="BG133" s="54" t="str">
        <f aca="false">IF(OR(COUNTIF(P133:BE133,"No cumple")&gt;0,BF133=0),"NO CLASIFICABLE",R133)</f>
        <v>NO CLASIFICABLE</v>
      </c>
      <c r="BH133" s="67" t="str">
        <f aca="false">IF(AND(OR(Q133&lt;&gt;"Seleccione Tipo",R133&lt;&gt;"Seleccione tipo alquiler"),BG133="Seleccione tipo alquiler"),"Es obligatorio para su clasificación rellenar TIPO y TIPO DE ALQUILER de la vivienda","")</f>
        <v/>
      </c>
    </row>
    <row r="134" customFormat="false" ht="23.3" hidden="false" customHeight="false" outlineLevel="0" collapsed="false">
      <c r="A134" s="56" t="s">
        <v>63</v>
      </c>
      <c r="B134" s="57" t="str">
        <f aca="false">VLOOKUP(A134,VIA_CODIGO,2,0)</f>
        <v>XX</v>
      </c>
      <c r="C134" s="40" t="n">
        <f aca="false">IFERROR(VLOOKUP('ENUMERACION DE ALOJAMIENTOS'!F134,Datos!$A$1:$B$47,2,0),"")</f>
        <v>0</v>
      </c>
      <c r="D134" s="58"/>
      <c r="E134" s="59" t="str">
        <f aca="false">IFERROR(VLOOKUP('ENUMERACION DE ALOJAMIENTOS'!G134,Datos!$D$2:$F$1070,3,0),"")</f>
        <v/>
      </c>
      <c r="F134" s="43" t="s">
        <v>64</v>
      </c>
      <c r="G134" s="43"/>
      <c r="H134" s="60"/>
      <c r="I134" s="61"/>
      <c r="J134" s="61"/>
      <c r="K134" s="61"/>
      <c r="L134" s="61"/>
      <c r="M134" s="62"/>
      <c r="N134" s="61"/>
      <c r="O134" s="61"/>
      <c r="P134" s="61"/>
      <c r="Q134" s="58" t="s">
        <v>65</v>
      </c>
      <c r="R134" s="63" t="s">
        <v>66</v>
      </c>
      <c r="S134" s="63"/>
      <c r="T134" s="48" t="str">
        <f aca="false">IF(R134="POR HABITACIONES",IF(S134="","NO CUMPLE",""),"")</f>
        <v/>
      </c>
      <c r="U134" s="61"/>
      <c r="V134" s="64" t="e">
        <f aca="false">VLOOKUP($V$10,Datos!$K$6:$M$11,MATCH('ENUMERACION DE ALOJAMIENTOS'!R134,Datos!$K$6:$M$6,0),0)</f>
        <v>#N/A</v>
      </c>
      <c r="W134" s="64" t="e">
        <f aca="false">IF(OR(U134=1,U134=""),V134,(SUM(COUNTIF(Z134:AP134,"INDIVIDUAL"),(COUNTIF(Z134:AP134,"DOBLE"))*2)))</f>
        <v>#N/A</v>
      </c>
      <c r="X134" s="64" t="n">
        <f aca="false">SUM(COUNTIF(Z134:AP134,"INDIVIDUAL"),(COUNTIF(Z134:AP134,"DOBLE"))*2)</f>
        <v>0</v>
      </c>
      <c r="Y134" s="64"/>
      <c r="Z134" s="61" t="s">
        <v>65</v>
      </c>
      <c r="AA134" s="64" t="e">
        <f aca="false">VLOOKUP(Z134,Datos!$K$6:$M$9,MATCH('ENUMERACION DE ALOJAMIENTOS'!$R134,Datos!$K$6:$M$6,0),0)</f>
        <v>#N/A</v>
      </c>
      <c r="AB134" s="64" t="e">
        <f aca="false">IF(AC134&gt;=AA134,"Cumple","No cumple")</f>
        <v>#N/A</v>
      </c>
      <c r="AC134" s="61"/>
      <c r="AD134" s="61" t="s">
        <v>65</v>
      </c>
      <c r="AE134" s="64" t="e">
        <f aca="false">VLOOKUP(AD134,Datos!$K$6:$M$9,MATCH('ENUMERACION DE ALOJAMIENTOS'!$R134,Datos!$K$6:$M$6,0),0)</f>
        <v>#N/A</v>
      </c>
      <c r="AF134" s="64" t="e">
        <f aca="false">IF(AG134&gt;=AE134,"Cumple","No cumple")</f>
        <v>#N/A</v>
      </c>
      <c r="AG134" s="61"/>
      <c r="AH134" s="61" t="s">
        <v>65</v>
      </c>
      <c r="AI134" s="64" t="e">
        <f aca="false">VLOOKUP(AH134,Datos!$K$6:$M$9,MATCH('ENUMERACION DE ALOJAMIENTOS'!$R134,Datos!$K$6:$M$6,0),0)</f>
        <v>#N/A</v>
      </c>
      <c r="AJ134" s="64" t="e">
        <f aca="false">IF(AK134&gt;=AI134,"Cumple","No cumple")</f>
        <v>#N/A</v>
      </c>
      <c r="AK134" s="61"/>
      <c r="AL134" s="61" t="s">
        <v>65</v>
      </c>
      <c r="AM134" s="64" t="e">
        <f aca="false">VLOOKUP(AL134,Datos!$K$6:$M$9,MATCH('ENUMERACION DE ALOJAMIENTOS'!$R134,Datos!$K$6:$M$6,0),0)</f>
        <v>#N/A</v>
      </c>
      <c r="AN134" s="64" t="e">
        <f aca="false">IF(AO134&gt;=AM134,"Cumple","No cumple")</f>
        <v>#N/A</v>
      </c>
      <c r="AO134" s="61"/>
      <c r="AP134" s="61" t="s">
        <v>65</v>
      </c>
      <c r="AQ134" s="64" t="e">
        <f aca="false">VLOOKUP(AP134,Datos!$K$6:$M$9,MATCH('ENUMERACION DE ALOJAMIENTOS'!$R134,Datos!$K$6:$M$6,0),0)</f>
        <v>#N/A</v>
      </c>
      <c r="AR134" s="64" t="e">
        <f aca="false">IF(AS134&gt;=AQ134,"Cumple","No cumple")</f>
        <v>#N/A</v>
      </c>
      <c r="AS134" s="61"/>
      <c r="AT134" s="65" t="n">
        <f aca="false">IFERROR(IF(Q134="ESTUDIO",BE134,IF(OR(U134=1,U134=""),MIN(X134,V134),W134)),0)</f>
        <v>0</v>
      </c>
      <c r="AU134" s="50" t="str">
        <f aca="false">IF(R134="POR HABITACIONES",AT134-S134,"")</f>
        <v/>
      </c>
      <c r="AV134" s="66" t="n">
        <v>0</v>
      </c>
      <c r="AW134" s="64" t="e">
        <f aca="false">IF(((VLOOKUP($AW$11,Datos!$K$6:$M$9,MATCH('ENUMERACION DE ALOJAMIENTOS'!$R134,Datos!$K$6:$M$6,0),0))*AT134)&lt;10,10,((VLOOKUP($AW$11,Datos!$K$6:$M$9,MATCH('ENUMERACION DE ALOJAMIENTOS'!$R134,Datos!$K$6:$M$6,0),0))*AT134))</f>
        <v>#N/A</v>
      </c>
      <c r="AX134" s="64" t="e">
        <f aca="false">VLOOKUP($AX$11,Datos!$K$6:$P$10,MATCH('ENUMERACION DE ALOJAMIENTOS'!$R134,Datos!$K$6:$P$6,0),0)</f>
        <v>#N/A</v>
      </c>
      <c r="AY134" s="64" t="str">
        <f aca="false">IF($Q134&lt;&gt;"VIVIENDA","",IF(AV134&lt;AW134,"No cumple",""))</f>
        <v/>
      </c>
      <c r="AZ134" s="64" t="str">
        <f aca="false">IF($Q134&lt;&gt;"ESTUDIO","",IF(AV134&lt;AX134,"No cumple",""))</f>
        <v/>
      </c>
      <c r="BA134" s="49" t="n">
        <f aca="false">IF(U134&lt;=1,6,10)</f>
        <v>6</v>
      </c>
      <c r="BB134" s="49" t="n">
        <f aca="false">IF(Q134="ESTUDIO",2,IF((10-AT134)&gt;AT134,ROUNDDOWN(AT134/2,0),MIN(10-AT134,ROUNDDOWN(AT134/2,0))))</f>
        <v>0</v>
      </c>
      <c r="BC134" s="49" t="n">
        <f aca="false">IF((10-AT134-S134)&gt;AT134,ROUNDDOWN(AT134/2,0),MIN(10-AT134-S134,ROUNDDOWN(AT134/2,0)))</f>
        <v>0</v>
      </c>
      <c r="BD134" s="50" t="n">
        <f aca="false">IF(OR(Q134="ESTUDIO",AND(COUNTIF(Z134:AP134,"DOBLE")=1,COUNTIF(Z134:AP134,"Seleccione Tipo")=4)),2,IFERROR(ROUNDDOWN(MIN(BB134:BC134),0),0))</f>
        <v>0</v>
      </c>
      <c r="BE134" s="52" t="s">
        <v>67</v>
      </c>
      <c r="BF134" s="53" t="n">
        <f aca="false">IF(R134="POR HABITACIONES",SUM(BE134,AU134),IF(Q134="ESTUDIO",BD134,SUM(AT134,BE134)))</f>
        <v>0</v>
      </c>
      <c r="BG134" s="54" t="str">
        <f aca="false">IF(OR(COUNTIF(P134:BE134,"No cumple")&gt;0,BF134=0),"NO CLASIFICABLE",R134)</f>
        <v>NO CLASIFICABLE</v>
      </c>
      <c r="BH134" s="67" t="str">
        <f aca="false">IF(AND(OR(Q134&lt;&gt;"Seleccione Tipo",R134&lt;&gt;"Seleccione tipo alquiler"),BG134="Seleccione tipo alquiler"),"Es obligatorio para su clasificación rellenar TIPO y TIPO DE ALQUILER de la vivienda","")</f>
        <v/>
      </c>
    </row>
    <row r="135" customFormat="false" ht="23.3" hidden="false" customHeight="false" outlineLevel="0" collapsed="false">
      <c r="A135" s="56" t="s">
        <v>63</v>
      </c>
      <c r="B135" s="57" t="str">
        <f aca="false">VLOOKUP(A135,VIA_CODIGO,2,0)</f>
        <v>XX</v>
      </c>
      <c r="C135" s="40" t="n">
        <f aca="false">IFERROR(VLOOKUP('ENUMERACION DE ALOJAMIENTOS'!F135,Datos!$A$1:$B$47,2,0),"")</f>
        <v>0</v>
      </c>
      <c r="D135" s="58"/>
      <c r="E135" s="59" t="str">
        <f aca="false">IFERROR(VLOOKUP('ENUMERACION DE ALOJAMIENTOS'!G135,Datos!$D$2:$F$1070,3,0),"")</f>
        <v/>
      </c>
      <c r="F135" s="43" t="s">
        <v>64</v>
      </c>
      <c r="G135" s="43"/>
      <c r="H135" s="60"/>
      <c r="I135" s="61"/>
      <c r="J135" s="61"/>
      <c r="K135" s="61"/>
      <c r="L135" s="61"/>
      <c r="M135" s="62"/>
      <c r="N135" s="61"/>
      <c r="O135" s="61"/>
      <c r="P135" s="61"/>
      <c r="Q135" s="58" t="s">
        <v>65</v>
      </c>
      <c r="R135" s="63" t="s">
        <v>66</v>
      </c>
      <c r="S135" s="63"/>
      <c r="T135" s="48" t="str">
        <f aca="false">IF(R135="POR HABITACIONES",IF(S135="","NO CUMPLE",""),"")</f>
        <v/>
      </c>
      <c r="U135" s="61"/>
      <c r="V135" s="64" t="e">
        <f aca="false">VLOOKUP($V$10,Datos!$K$6:$M$11,MATCH('ENUMERACION DE ALOJAMIENTOS'!R135,Datos!$K$6:$M$6,0),0)</f>
        <v>#N/A</v>
      </c>
      <c r="W135" s="64" t="e">
        <f aca="false">IF(OR(U135=1,U135=""),V135,(SUM(COUNTIF(Z135:AP135,"INDIVIDUAL"),(COUNTIF(Z135:AP135,"DOBLE"))*2)))</f>
        <v>#N/A</v>
      </c>
      <c r="X135" s="64" t="n">
        <f aca="false">SUM(COUNTIF(Z135:AP135,"INDIVIDUAL"),(COUNTIF(Z135:AP135,"DOBLE"))*2)</f>
        <v>0</v>
      </c>
      <c r="Y135" s="64"/>
      <c r="Z135" s="61" t="s">
        <v>65</v>
      </c>
      <c r="AA135" s="64" t="e">
        <f aca="false">VLOOKUP(Z135,Datos!$K$6:$M$9,MATCH('ENUMERACION DE ALOJAMIENTOS'!$R135,Datos!$K$6:$M$6,0),0)</f>
        <v>#N/A</v>
      </c>
      <c r="AB135" s="64" t="e">
        <f aca="false">IF(AC135&gt;=AA135,"Cumple","No cumple")</f>
        <v>#N/A</v>
      </c>
      <c r="AC135" s="61"/>
      <c r="AD135" s="61" t="s">
        <v>65</v>
      </c>
      <c r="AE135" s="64" t="e">
        <f aca="false">VLOOKUP(AD135,Datos!$K$6:$M$9,MATCH('ENUMERACION DE ALOJAMIENTOS'!$R135,Datos!$K$6:$M$6,0),0)</f>
        <v>#N/A</v>
      </c>
      <c r="AF135" s="64" t="e">
        <f aca="false">IF(AG135&gt;=AE135,"Cumple","No cumple")</f>
        <v>#N/A</v>
      </c>
      <c r="AG135" s="61"/>
      <c r="AH135" s="61" t="s">
        <v>65</v>
      </c>
      <c r="AI135" s="64" t="e">
        <f aca="false">VLOOKUP(AH135,Datos!$K$6:$M$9,MATCH('ENUMERACION DE ALOJAMIENTOS'!$R135,Datos!$K$6:$M$6,0),0)</f>
        <v>#N/A</v>
      </c>
      <c r="AJ135" s="64" t="e">
        <f aca="false">IF(AK135&gt;=AI135,"Cumple","No cumple")</f>
        <v>#N/A</v>
      </c>
      <c r="AK135" s="61"/>
      <c r="AL135" s="61" t="s">
        <v>65</v>
      </c>
      <c r="AM135" s="64" t="e">
        <f aca="false">VLOOKUP(AL135,Datos!$K$6:$M$9,MATCH('ENUMERACION DE ALOJAMIENTOS'!$R135,Datos!$K$6:$M$6,0),0)</f>
        <v>#N/A</v>
      </c>
      <c r="AN135" s="64" t="e">
        <f aca="false">IF(AO135&gt;=AM135,"Cumple","No cumple")</f>
        <v>#N/A</v>
      </c>
      <c r="AO135" s="61"/>
      <c r="AP135" s="61" t="s">
        <v>65</v>
      </c>
      <c r="AQ135" s="64" t="e">
        <f aca="false">VLOOKUP(AP135,Datos!$K$6:$M$9,MATCH('ENUMERACION DE ALOJAMIENTOS'!$R135,Datos!$K$6:$M$6,0),0)</f>
        <v>#N/A</v>
      </c>
      <c r="AR135" s="64" t="e">
        <f aca="false">IF(AS135&gt;=AQ135,"Cumple","No cumple")</f>
        <v>#N/A</v>
      </c>
      <c r="AS135" s="61"/>
      <c r="AT135" s="65" t="n">
        <f aca="false">IFERROR(IF(Q135="ESTUDIO",BE135,IF(OR(U135=1,U135=""),MIN(X135,V135),W135)),0)</f>
        <v>0</v>
      </c>
      <c r="AU135" s="50" t="str">
        <f aca="false">IF(R135="POR HABITACIONES",AT135-S135,"")</f>
        <v/>
      </c>
      <c r="AV135" s="66" t="n">
        <v>0</v>
      </c>
      <c r="AW135" s="64" t="e">
        <f aca="false">IF(((VLOOKUP($AW$11,Datos!$K$6:$M$9,MATCH('ENUMERACION DE ALOJAMIENTOS'!$R135,Datos!$K$6:$M$6,0),0))*AT135)&lt;10,10,((VLOOKUP($AW$11,Datos!$K$6:$M$9,MATCH('ENUMERACION DE ALOJAMIENTOS'!$R135,Datos!$K$6:$M$6,0),0))*AT135))</f>
        <v>#N/A</v>
      </c>
      <c r="AX135" s="64" t="e">
        <f aca="false">VLOOKUP($AX$11,Datos!$K$6:$P$10,MATCH('ENUMERACION DE ALOJAMIENTOS'!$R135,Datos!$K$6:$P$6,0),0)</f>
        <v>#N/A</v>
      </c>
      <c r="AY135" s="64" t="str">
        <f aca="false">IF($Q135&lt;&gt;"VIVIENDA","",IF(AV135&lt;AW135,"No cumple",""))</f>
        <v/>
      </c>
      <c r="AZ135" s="64" t="str">
        <f aca="false">IF($Q135&lt;&gt;"ESTUDIO","",IF(AV135&lt;AX135,"No cumple",""))</f>
        <v/>
      </c>
      <c r="BA135" s="49" t="n">
        <f aca="false">IF(U135&lt;=1,6,10)</f>
        <v>6</v>
      </c>
      <c r="BB135" s="49" t="n">
        <f aca="false">IF(Q135="ESTUDIO",2,IF((10-AT135)&gt;AT135,ROUNDDOWN(AT135/2,0),MIN(10-AT135,ROUNDDOWN(AT135/2,0))))</f>
        <v>0</v>
      </c>
      <c r="BC135" s="49" t="n">
        <f aca="false">IF((10-AT135-S135)&gt;AT135,ROUNDDOWN(AT135/2,0),MIN(10-AT135-S135,ROUNDDOWN(AT135/2,0)))</f>
        <v>0</v>
      </c>
      <c r="BD135" s="50" t="n">
        <f aca="false">IF(OR(Q135="ESTUDIO",AND(COUNTIF(Z135:AP135,"DOBLE")=1,COUNTIF(Z135:AP135,"Seleccione Tipo")=4)),2,IFERROR(ROUNDDOWN(MIN(BB135:BC135),0),0))</f>
        <v>0</v>
      </c>
      <c r="BE135" s="52" t="s">
        <v>67</v>
      </c>
      <c r="BF135" s="53" t="n">
        <f aca="false">IF(R135="POR HABITACIONES",SUM(BE135,AU135),IF(Q135="ESTUDIO",BD135,SUM(AT135,BE135)))</f>
        <v>0</v>
      </c>
      <c r="BG135" s="54" t="str">
        <f aca="false">IF(OR(COUNTIF(P135:BE135,"No cumple")&gt;0,BF135=0),"NO CLASIFICABLE",R135)</f>
        <v>NO CLASIFICABLE</v>
      </c>
      <c r="BH135" s="67" t="str">
        <f aca="false">IF(AND(OR(Q135&lt;&gt;"Seleccione Tipo",R135&lt;&gt;"Seleccione tipo alquiler"),BG135="Seleccione tipo alquiler"),"Es obligatorio para su clasificación rellenar TIPO y TIPO DE ALQUILER de la vivienda","")</f>
        <v/>
      </c>
    </row>
    <row r="136" customFormat="false" ht="23.3" hidden="false" customHeight="false" outlineLevel="0" collapsed="false">
      <c r="A136" s="56" t="s">
        <v>63</v>
      </c>
      <c r="B136" s="57" t="str">
        <f aca="false">VLOOKUP(A136,VIA_CODIGO,2,0)</f>
        <v>XX</v>
      </c>
      <c r="C136" s="40" t="n">
        <f aca="false">IFERROR(VLOOKUP('ENUMERACION DE ALOJAMIENTOS'!F136,Datos!$A$1:$B$47,2,0),"")</f>
        <v>0</v>
      </c>
      <c r="D136" s="58"/>
      <c r="E136" s="59" t="str">
        <f aca="false">IFERROR(VLOOKUP('ENUMERACION DE ALOJAMIENTOS'!G136,Datos!$D$2:$F$1070,3,0),"")</f>
        <v/>
      </c>
      <c r="F136" s="43" t="s">
        <v>64</v>
      </c>
      <c r="G136" s="43"/>
      <c r="H136" s="60"/>
      <c r="I136" s="61"/>
      <c r="J136" s="61"/>
      <c r="K136" s="61"/>
      <c r="L136" s="61"/>
      <c r="M136" s="62"/>
      <c r="N136" s="61"/>
      <c r="O136" s="61"/>
      <c r="P136" s="61"/>
      <c r="Q136" s="58" t="s">
        <v>65</v>
      </c>
      <c r="R136" s="63" t="s">
        <v>66</v>
      </c>
      <c r="S136" s="63"/>
      <c r="T136" s="48" t="str">
        <f aca="false">IF(R136="POR HABITACIONES",IF(S136="","NO CUMPLE",""),"")</f>
        <v/>
      </c>
      <c r="U136" s="61"/>
      <c r="V136" s="64" t="e">
        <f aca="false">VLOOKUP($V$10,Datos!$K$6:$M$11,MATCH('ENUMERACION DE ALOJAMIENTOS'!R136,Datos!$K$6:$M$6,0),0)</f>
        <v>#N/A</v>
      </c>
      <c r="W136" s="64" t="e">
        <f aca="false">IF(OR(U136=1,U136=""),V136,(SUM(COUNTIF(Z136:AP136,"INDIVIDUAL"),(COUNTIF(Z136:AP136,"DOBLE"))*2)))</f>
        <v>#N/A</v>
      </c>
      <c r="X136" s="64" t="n">
        <f aca="false">SUM(COUNTIF(Z136:AP136,"INDIVIDUAL"),(COUNTIF(Z136:AP136,"DOBLE"))*2)</f>
        <v>0</v>
      </c>
      <c r="Y136" s="64"/>
      <c r="Z136" s="61" t="s">
        <v>65</v>
      </c>
      <c r="AA136" s="64" t="e">
        <f aca="false">VLOOKUP(Z136,Datos!$K$6:$M$9,MATCH('ENUMERACION DE ALOJAMIENTOS'!$R136,Datos!$K$6:$M$6,0),0)</f>
        <v>#N/A</v>
      </c>
      <c r="AB136" s="64" t="e">
        <f aca="false">IF(AC136&gt;=AA136,"Cumple","No cumple")</f>
        <v>#N/A</v>
      </c>
      <c r="AC136" s="61"/>
      <c r="AD136" s="61" t="s">
        <v>65</v>
      </c>
      <c r="AE136" s="64" t="e">
        <f aca="false">VLOOKUP(AD136,Datos!$K$6:$M$9,MATCH('ENUMERACION DE ALOJAMIENTOS'!$R136,Datos!$K$6:$M$6,0),0)</f>
        <v>#N/A</v>
      </c>
      <c r="AF136" s="64" t="e">
        <f aca="false">IF(AG136&gt;=AE136,"Cumple","No cumple")</f>
        <v>#N/A</v>
      </c>
      <c r="AG136" s="61"/>
      <c r="AH136" s="61" t="s">
        <v>65</v>
      </c>
      <c r="AI136" s="64" t="e">
        <f aca="false">VLOOKUP(AH136,Datos!$K$6:$M$9,MATCH('ENUMERACION DE ALOJAMIENTOS'!$R136,Datos!$K$6:$M$6,0),0)</f>
        <v>#N/A</v>
      </c>
      <c r="AJ136" s="64" t="e">
        <f aca="false">IF(AK136&gt;=AI136,"Cumple","No cumple")</f>
        <v>#N/A</v>
      </c>
      <c r="AK136" s="61"/>
      <c r="AL136" s="61" t="s">
        <v>65</v>
      </c>
      <c r="AM136" s="64" t="e">
        <f aca="false">VLOOKUP(AL136,Datos!$K$6:$M$9,MATCH('ENUMERACION DE ALOJAMIENTOS'!$R136,Datos!$K$6:$M$6,0),0)</f>
        <v>#N/A</v>
      </c>
      <c r="AN136" s="64" t="e">
        <f aca="false">IF(AO136&gt;=AM136,"Cumple","No cumple")</f>
        <v>#N/A</v>
      </c>
      <c r="AO136" s="61"/>
      <c r="AP136" s="61" t="s">
        <v>65</v>
      </c>
      <c r="AQ136" s="64" t="e">
        <f aca="false">VLOOKUP(AP136,Datos!$K$6:$M$9,MATCH('ENUMERACION DE ALOJAMIENTOS'!$R136,Datos!$K$6:$M$6,0),0)</f>
        <v>#N/A</v>
      </c>
      <c r="AR136" s="64" t="e">
        <f aca="false">IF(AS136&gt;=AQ136,"Cumple","No cumple")</f>
        <v>#N/A</v>
      </c>
      <c r="AS136" s="61"/>
      <c r="AT136" s="65" t="n">
        <f aca="false">IFERROR(IF(Q136="ESTUDIO",BE136,IF(OR(U136=1,U136=""),MIN(X136,V136),W136)),0)</f>
        <v>0</v>
      </c>
      <c r="AU136" s="50" t="str">
        <f aca="false">IF(R136="POR HABITACIONES",AT136-S136,"")</f>
        <v/>
      </c>
      <c r="AV136" s="66" t="n">
        <v>0</v>
      </c>
      <c r="AW136" s="64" t="e">
        <f aca="false">IF(((VLOOKUP($AW$11,Datos!$K$6:$M$9,MATCH('ENUMERACION DE ALOJAMIENTOS'!$R136,Datos!$K$6:$M$6,0),0))*AT136)&lt;10,10,((VLOOKUP($AW$11,Datos!$K$6:$M$9,MATCH('ENUMERACION DE ALOJAMIENTOS'!$R136,Datos!$K$6:$M$6,0),0))*AT136))</f>
        <v>#N/A</v>
      </c>
      <c r="AX136" s="64" t="e">
        <f aca="false">VLOOKUP($AX$11,Datos!$K$6:$P$10,MATCH('ENUMERACION DE ALOJAMIENTOS'!$R136,Datos!$K$6:$P$6,0),0)</f>
        <v>#N/A</v>
      </c>
      <c r="AY136" s="64" t="str">
        <f aca="false">IF($Q136&lt;&gt;"VIVIENDA","",IF(AV136&lt;AW136,"No cumple",""))</f>
        <v/>
      </c>
      <c r="AZ136" s="64" t="str">
        <f aca="false">IF($Q136&lt;&gt;"ESTUDIO","",IF(AV136&lt;AX136,"No cumple",""))</f>
        <v/>
      </c>
      <c r="BA136" s="49" t="n">
        <f aca="false">IF(U136&lt;=1,6,10)</f>
        <v>6</v>
      </c>
      <c r="BB136" s="49" t="n">
        <f aca="false">IF(Q136="ESTUDIO",2,IF((10-AT136)&gt;AT136,ROUNDDOWN(AT136/2,0),MIN(10-AT136,ROUNDDOWN(AT136/2,0))))</f>
        <v>0</v>
      </c>
      <c r="BC136" s="49" t="n">
        <f aca="false">IF((10-AT136-S136)&gt;AT136,ROUNDDOWN(AT136/2,0),MIN(10-AT136-S136,ROUNDDOWN(AT136/2,0)))</f>
        <v>0</v>
      </c>
      <c r="BD136" s="50" t="n">
        <f aca="false">IF(OR(Q136="ESTUDIO",AND(COUNTIF(Z136:AP136,"DOBLE")=1,COUNTIF(Z136:AP136,"Seleccione Tipo")=4)),2,IFERROR(ROUNDDOWN(MIN(BB136:BC136),0),0))</f>
        <v>0</v>
      </c>
      <c r="BE136" s="52" t="s">
        <v>67</v>
      </c>
      <c r="BF136" s="53" t="n">
        <f aca="false">IF(R136="POR HABITACIONES",SUM(BE136,AU136),IF(Q136="ESTUDIO",BD136,SUM(AT136,BE136)))</f>
        <v>0</v>
      </c>
      <c r="BG136" s="54" t="str">
        <f aca="false">IF(OR(COUNTIF(P136:BE136,"No cumple")&gt;0,BF136=0),"NO CLASIFICABLE",R136)</f>
        <v>NO CLASIFICABLE</v>
      </c>
      <c r="BH136" s="67" t="str">
        <f aca="false">IF(AND(OR(Q136&lt;&gt;"Seleccione Tipo",R136&lt;&gt;"Seleccione tipo alquiler"),BG136="Seleccione tipo alquiler"),"Es obligatorio para su clasificación rellenar TIPO y TIPO DE ALQUILER de la vivienda","")</f>
        <v/>
      </c>
    </row>
    <row r="137" customFormat="false" ht="23.3" hidden="false" customHeight="false" outlineLevel="0" collapsed="false">
      <c r="A137" s="56" t="s">
        <v>63</v>
      </c>
      <c r="B137" s="57" t="str">
        <f aca="false">VLOOKUP(A137,VIA_CODIGO,2,0)</f>
        <v>XX</v>
      </c>
      <c r="C137" s="40" t="n">
        <f aca="false">IFERROR(VLOOKUP('ENUMERACION DE ALOJAMIENTOS'!F137,Datos!$A$1:$B$47,2,0),"")</f>
        <v>0</v>
      </c>
      <c r="D137" s="58"/>
      <c r="E137" s="59" t="str">
        <f aca="false">IFERROR(VLOOKUP('ENUMERACION DE ALOJAMIENTOS'!G137,Datos!$D$2:$F$1070,3,0),"")</f>
        <v/>
      </c>
      <c r="F137" s="43" t="s">
        <v>64</v>
      </c>
      <c r="G137" s="43"/>
      <c r="H137" s="60"/>
      <c r="I137" s="61"/>
      <c r="J137" s="61"/>
      <c r="K137" s="61"/>
      <c r="L137" s="61"/>
      <c r="M137" s="62"/>
      <c r="N137" s="61"/>
      <c r="O137" s="61"/>
      <c r="P137" s="61"/>
      <c r="Q137" s="58" t="s">
        <v>65</v>
      </c>
      <c r="R137" s="63" t="s">
        <v>66</v>
      </c>
      <c r="S137" s="63"/>
      <c r="T137" s="48" t="str">
        <f aca="false">IF(R137="POR HABITACIONES",IF(S137="","NO CUMPLE",""),"")</f>
        <v/>
      </c>
      <c r="U137" s="61"/>
      <c r="V137" s="64" t="e">
        <f aca="false">VLOOKUP($V$10,Datos!$K$6:$M$11,MATCH('ENUMERACION DE ALOJAMIENTOS'!R137,Datos!$K$6:$M$6,0),0)</f>
        <v>#N/A</v>
      </c>
      <c r="W137" s="64" t="e">
        <f aca="false">IF(OR(U137=1,U137=""),V137,(SUM(COUNTIF(Z137:AP137,"INDIVIDUAL"),(COUNTIF(Z137:AP137,"DOBLE"))*2)))</f>
        <v>#N/A</v>
      </c>
      <c r="X137" s="64" t="n">
        <f aca="false">SUM(COUNTIF(Z137:AP137,"INDIVIDUAL"),(COUNTIF(Z137:AP137,"DOBLE"))*2)</f>
        <v>0</v>
      </c>
      <c r="Y137" s="64"/>
      <c r="Z137" s="61" t="s">
        <v>65</v>
      </c>
      <c r="AA137" s="64" t="e">
        <f aca="false">VLOOKUP(Z137,Datos!$K$6:$M$9,MATCH('ENUMERACION DE ALOJAMIENTOS'!$R137,Datos!$K$6:$M$6,0),0)</f>
        <v>#N/A</v>
      </c>
      <c r="AB137" s="64" t="e">
        <f aca="false">IF(AC137&gt;=AA137,"Cumple","No cumple")</f>
        <v>#N/A</v>
      </c>
      <c r="AC137" s="61"/>
      <c r="AD137" s="61" t="s">
        <v>65</v>
      </c>
      <c r="AE137" s="64" t="e">
        <f aca="false">VLOOKUP(AD137,Datos!$K$6:$M$9,MATCH('ENUMERACION DE ALOJAMIENTOS'!$R137,Datos!$K$6:$M$6,0),0)</f>
        <v>#N/A</v>
      </c>
      <c r="AF137" s="64" t="e">
        <f aca="false">IF(AG137&gt;=AE137,"Cumple","No cumple")</f>
        <v>#N/A</v>
      </c>
      <c r="AG137" s="61"/>
      <c r="AH137" s="61" t="s">
        <v>65</v>
      </c>
      <c r="AI137" s="64" t="e">
        <f aca="false">VLOOKUP(AH137,Datos!$K$6:$M$9,MATCH('ENUMERACION DE ALOJAMIENTOS'!$R137,Datos!$K$6:$M$6,0),0)</f>
        <v>#N/A</v>
      </c>
      <c r="AJ137" s="64" t="e">
        <f aca="false">IF(AK137&gt;=AI137,"Cumple","No cumple")</f>
        <v>#N/A</v>
      </c>
      <c r="AK137" s="61"/>
      <c r="AL137" s="61" t="s">
        <v>65</v>
      </c>
      <c r="AM137" s="64" t="e">
        <f aca="false">VLOOKUP(AL137,Datos!$K$6:$M$9,MATCH('ENUMERACION DE ALOJAMIENTOS'!$R137,Datos!$K$6:$M$6,0),0)</f>
        <v>#N/A</v>
      </c>
      <c r="AN137" s="64" t="e">
        <f aca="false">IF(AO137&gt;=AM137,"Cumple","No cumple")</f>
        <v>#N/A</v>
      </c>
      <c r="AO137" s="61"/>
      <c r="AP137" s="61" t="s">
        <v>65</v>
      </c>
      <c r="AQ137" s="64" t="e">
        <f aca="false">VLOOKUP(AP137,Datos!$K$6:$M$9,MATCH('ENUMERACION DE ALOJAMIENTOS'!$R137,Datos!$K$6:$M$6,0),0)</f>
        <v>#N/A</v>
      </c>
      <c r="AR137" s="64" t="e">
        <f aca="false">IF(AS137&gt;=AQ137,"Cumple","No cumple")</f>
        <v>#N/A</v>
      </c>
      <c r="AS137" s="61"/>
      <c r="AT137" s="65" t="n">
        <f aca="false">IFERROR(IF(Q137="ESTUDIO",BE137,IF(OR(U137=1,U137=""),MIN(X137,V137),W137)),0)</f>
        <v>0</v>
      </c>
      <c r="AU137" s="50" t="str">
        <f aca="false">IF(R137="POR HABITACIONES",AT137-S137,"")</f>
        <v/>
      </c>
      <c r="AV137" s="66" t="n">
        <v>0</v>
      </c>
      <c r="AW137" s="64" t="e">
        <f aca="false">IF(((VLOOKUP($AW$11,Datos!$K$6:$M$9,MATCH('ENUMERACION DE ALOJAMIENTOS'!$R137,Datos!$K$6:$M$6,0),0))*AT137)&lt;10,10,((VLOOKUP($AW$11,Datos!$K$6:$M$9,MATCH('ENUMERACION DE ALOJAMIENTOS'!$R137,Datos!$K$6:$M$6,0),0))*AT137))</f>
        <v>#N/A</v>
      </c>
      <c r="AX137" s="64" t="e">
        <f aca="false">VLOOKUP($AX$11,Datos!$K$6:$P$10,MATCH('ENUMERACION DE ALOJAMIENTOS'!$R137,Datos!$K$6:$P$6,0),0)</f>
        <v>#N/A</v>
      </c>
      <c r="AY137" s="64" t="str">
        <f aca="false">IF($Q137&lt;&gt;"VIVIENDA","",IF(AV137&lt;AW137,"No cumple",""))</f>
        <v/>
      </c>
      <c r="AZ137" s="64" t="str">
        <f aca="false">IF($Q137&lt;&gt;"ESTUDIO","",IF(AV137&lt;AX137,"No cumple",""))</f>
        <v/>
      </c>
      <c r="BA137" s="49" t="n">
        <f aca="false">IF(U137&lt;=1,6,10)</f>
        <v>6</v>
      </c>
      <c r="BB137" s="49" t="n">
        <f aca="false">IF(Q137="ESTUDIO",2,IF((10-AT137)&gt;AT137,ROUNDDOWN(AT137/2,0),MIN(10-AT137,ROUNDDOWN(AT137/2,0))))</f>
        <v>0</v>
      </c>
      <c r="BC137" s="49" t="n">
        <f aca="false">IF((10-AT137-S137)&gt;AT137,ROUNDDOWN(AT137/2,0),MIN(10-AT137-S137,ROUNDDOWN(AT137/2,0)))</f>
        <v>0</v>
      </c>
      <c r="BD137" s="50" t="n">
        <f aca="false">IF(OR(Q137="ESTUDIO",AND(COUNTIF(Z137:AP137,"DOBLE")=1,COUNTIF(Z137:AP137,"Seleccione Tipo")=4)),2,IFERROR(ROUNDDOWN(MIN(BB137:BC137),0),0))</f>
        <v>0</v>
      </c>
      <c r="BE137" s="52" t="s">
        <v>67</v>
      </c>
      <c r="BF137" s="53" t="n">
        <f aca="false">IF(R137="POR HABITACIONES",SUM(BE137,AU137),IF(Q137="ESTUDIO",BD137,SUM(AT137,BE137)))</f>
        <v>0</v>
      </c>
      <c r="BG137" s="54" t="str">
        <f aca="false">IF(OR(COUNTIF(P137:BE137,"No cumple")&gt;0,BF137=0),"NO CLASIFICABLE",R137)</f>
        <v>NO CLASIFICABLE</v>
      </c>
      <c r="BH137" s="67" t="str">
        <f aca="false">IF(AND(OR(Q137&lt;&gt;"Seleccione Tipo",R137&lt;&gt;"Seleccione tipo alquiler"),BG137="Seleccione tipo alquiler"),"Es obligatorio para su clasificación rellenar TIPO y TIPO DE ALQUILER de la vivienda","")</f>
        <v/>
      </c>
    </row>
    <row r="138" customFormat="false" ht="23.3" hidden="false" customHeight="false" outlineLevel="0" collapsed="false">
      <c r="A138" s="56" t="s">
        <v>63</v>
      </c>
      <c r="B138" s="57" t="str">
        <f aca="false">VLOOKUP(A138,VIA_CODIGO,2,0)</f>
        <v>XX</v>
      </c>
      <c r="C138" s="40" t="n">
        <f aca="false">IFERROR(VLOOKUP('ENUMERACION DE ALOJAMIENTOS'!F138,Datos!$A$1:$B$47,2,0),"")</f>
        <v>0</v>
      </c>
      <c r="D138" s="58"/>
      <c r="E138" s="59" t="str">
        <f aca="false">IFERROR(VLOOKUP('ENUMERACION DE ALOJAMIENTOS'!G138,Datos!$D$2:$F$1070,3,0),"")</f>
        <v/>
      </c>
      <c r="F138" s="43" t="s">
        <v>64</v>
      </c>
      <c r="G138" s="43"/>
      <c r="H138" s="60"/>
      <c r="I138" s="61"/>
      <c r="J138" s="61"/>
      <c r="K138" s="61"/>
      <c r="L138" s="61"/>
      <c r="M138" s="62"/>
      <c r="N138" s="61"/>
      <c r="O138" s="61"/>
      <c r="P138" s="61"/>
      <c r="Q138" s="58" t="s">
        <v>65</v>
      </c>
      <c r="R138" s="63" t="s">
        <v>66</v>
      </c>
      <c r="S138" s="63"/>
      <c r="T138" s="48" t="str">
        <f aca="false">IF(R138="POR HABITACIONES",IF(S138="","NO CUMPLE",""),"")</f>
        <v/>
      </c>
      <c r="U138" s="61"/>
      <c r="V138" s="64" t="e">
        <f aca="false">VLOOKUP($V$10,Datos!$K$6:$M$11,MATCH('ENUMERACION DE ALOJAMIENTOS'!R138,Datos!$K$6:$M$6,0),0)</f>
        <v>#N/A</v>
      </c>
      <c r="W138" s="64" t="e">
        <f aca="false">IF(OR(U138=1,U138=""),V138,(SUM(COUNTIF(Z138:AP138,"INDIVIDUAL"),(COUNTIF(Z138:AP138,"DOBLE"))*2)))</f>
        <v>#N/A</v>
      </c>
      <c r="X138" s="64" t="n">
        <f aca="false">SUM(COUNTIF(Z138:AP138,"INDIVIDUAL"),(COUNTIF(Z138:AP138,"DOBLE"))*2)</f>
        <v>0</v>
      </c>
      <c r="Y138" s="64"/>
      <c r="Z138" s="61" t="s">
        <v>65</v>
      </c>
      <c r="AA138" s="64" t="e">
        <f aca="false">VLOOKUP(Z138,Datos!$K$6:$M$9,MATCH('ENUMERACION DE ALOJAMIENTOS'!$R138,Datos!$K$6:$M$6,0),0)</f>
        <v>#N/A</v>
      </c>
      <c r="AB138" s="64" t="e">
        <f aca="false">IF(AC138&gt;=AA138,"Cumple","No cumple")</f>
        <v>#N/A</v>
      </c>
      <c r="AC138" s="61"/>
      <c r="AD138" s="61" t="s">
        <v>65</v>
      </c>
      <c r="AE138" s="64" t="e">
        <f aca="false">VLOOKUP(AD138,Datos!$K$6:$M$9,MATCH('ENUMERACION DE ALOJAMIENTOS'!$R138,Datos!$K$6:$M$6,0),0)</f>
        <v>#N/A</v>
      </c>
      <c r="AF138" s="64" t="e">
        <f aca="false">IF(AG138&gt;=AE138,"Cumple","No cumple")</f>
        <v>#N/A</v>
      </c>
      <c r="AG138" s="61"/>
      <c r="AH138" s="61" t="s">
        <v>65</v>
      </c>
      <c r="AI138" s="64" t="e">
        <f aca="false">VLOOKUP(AH138,Datos!$K$6:$M$9,MATCH('ENUMERACION DE ALOJAMIENTOS'!$R138,Datos!$K$6:$M$6,0),0)</f>
        <v>#N/A</v>
      </c>
      <c r="AJ138" s="64" t="e">
        <f aca="false">IF(AK138&gt;=AI138,"Cumple","No cumple")</f>
        <v>#N/A</v>
      </c>
      <c r="AK138" s="61"/>
      <c r="AL138" s="61" t="s">
        <v>65</v>
      </c>
      <c r="AM138" s="64" t="e">
        <f aca="false">VLOOKUP(AL138,Datos!$K$6:$M$9,MATCH('ENUMERACION DE ALOJAMIENTOS'!$R138,Datos!$K$6:$M$6,0),0)</f>
        <v>#N/A</v>
      </c>
      <c r="AN138" s="64" t="e">
        <f aca="false">IF(AO138&gt;=AM138,"Cumple","No cumple")</f>
        <v>#N/A</v>
      </c>
      <c r="AO138" s="61"/>
      <c r="AP138" s="61" t="s">
        <v>65</v>
      </c>
      <c r="AQ138" s="64" t="e">
        <f aca="false">VLOOKUP(AP138,Datos!$K$6:$M$9,MATCH('ENUMERACION DE ALOJAMIENTOS'!$R138,Datos!$K$6:$M$6,0),0)</f>
        <v>#N/A</v>
      </c>
      <c r="AR138" s="64" t="e">
        <f aca="false">IF(AS138&gt;=AQ138,"Cumple","No cumple")</f>
        <v>#N/A</v>
      </c>
      <c r="AS138" s="61"/>
      <c r="AT138" s="65" t="n">
        <f aca="false">IFERROR(IF(Q138="ESTUDIO",BE138,IF(OR(U138=1,U138=""),MIN(X138,V138),W138)),0)</f>
        <v>0</v>
      </c>
      <c r="AU138" s="50" t="str">
        <f aca="false">IF(R138="POR HABITACIONES",AT138-S138,"")</f>
        <v/>
      </c>
      <c r="AV138" s="66" t="n">
        <v>0</v>
      </c>
      <c r="AW138" s="64" t="e">
        <f aca="false">IF(((VLOOKUP($AW$11,Datos!$K$6:$M$9,MATCH('ENUMERACION DE ALOJAMIENTOS'!$R138,Datos!$K$6:$M$6,0),0))*AT138)&lt;10,10,((VLOOKUP($AW$11,Datos!$K$6:$M$9,MATCH('ENUMERACION DE ALOJAMIENTOS'!$R138,Datos!$K$6:$M$6,0),0))*AT138))</f>
        <v>#N/A</v>
      </c>
      <c r="AX138" s="64" t="e">
        <f aca="false">VLOOKUP($AX$11,Datos!$K$6:$P$10,MATCH('ENUMERACION DE ALOJAMIENTOS'!$R138,Datos!$K$6:$P$6,0),0)</f>
        <v>#N/A</v>
      </c>
      <c r="AY138" s="64" t="str">
        <f aca="false">IF($Q138&lt;&gt;"VIVIENDA","",IF(AV138&lt;AW138,"No cumple",""))</f>
        <v/>
      </c>
      <c r="AZ138" s="64" t="str">
        <f aca="false">IF($Q138&lt;&gt;"ESTUDIO","",IF(AV138&lt;AX138,"No cumple",""))</f>
        <v/>
      </c>
      <c r="BA138" s="49" t="n">
        <f aca="false">IF(U138&lt;=1,6,10)</f>
        <v>6</v>
      </c>
      <c r="BB138" s="49" t="n">
        <f aca="false">IF(Q138="ESTUDIO",2,IF((10-AT138)&gt;AT138,ROUNDDOWN(AT138/2,0),MIN(10-AT138,ROUNDDOWN(AT138/2,0))))</f>
        <v>0</v>
      </c>
      <c r="BC138" s="49" t="n">
        <f aca="false">IF((10-AT138-S138)&gt;AT138,ROUNDDOWN(AT138/2,0),MIN(10-AT138-S138,ROUNDDOWN(AT138/2,0)))</f>
        <v>0</v>
      </c>
      <c r="BD138" s="50" t="n">
        <f aca="false">IF(OR(Q138="ESTUDIO",AND(COUNTIF(Z138:AP138,"DOBLE")=1,COUNTIF(Z138:AP138,"Seleccione Tipo")=4)),2,IFERROR(ROUNDDOWN(MIN(BB138:BC138),0),0))</f>
        <v>0</v>
      </c>
      <c r="BE138" s="52" t="s">
        <v>67</v>
      </c>
      <c r="BF138" s="53" t="n">
        <f aca="false">IF(R138="POR HABITACIONES",SUM(BE138,AU138),IF(Q138="ESTUDIO",BD138,SUM(AT138,BE138)))</f>
        <v>0</v>
      </c>
      <c r="BG138" s="54" t="str">
        <f aca="false">IF(OR(COUNTIF(P138:BE138,"No cumple")&gt;0,BF138=0),"NO CLASIFICABLE",R138)</f>
        <v>NO CLASIFICABLE</v>
      </c>
      <c r="BH138" s="67" t="str">
        <f aca="false">IF(AND(OR(Q138&lt;&gt;"Seleccione Tipo",R138&lt;&gt;"Seleccione tipo alquiler"),BG138="Seleccione tipo alquiler"),"Es obligatorio para su clasificación rellenar TIPO y TIPO DE ALQUILER de la vivienda","")</f>
        <v/>
      </c>
    </row>
    <row r="139" customFormat="false" ht="23.3" hidden="false" customHeight="false" outlineLevel="0" collapsed="false">
      <c r="A139" s="56" t="s">
        <v>63</v>
      </c>
      <c r="B139" s="57" t="str">
        <f aca="false">VLOOKUP(A139,VIA_CODIGO,2,0)</f>
        <v>XX</v>
      </c>
      <c r="C139" s="40" t="n">
        <f aca="false">IFERROR(VLOOKUP('ENUMERACION DE ALOJAMIENTOS'!F139,Datos!$A$1:$B$47,2,0),"")</f>
        <v>0</v>
      </c>
      <c r="D139" s="58"/>
      <c r="E139" s="59" t="str">
        <f aca="false">IFERROR(VLOOKUP('ENUMERACION DE ALOJAMIENTOS'!G139,Datos!$D$2:$F$1070,3,0),"")</f>
        <v/>
      </c>
      <c r="F139" s="43" t="s">
        <v>64</v>
      </c>
      <c r="G139" s="43"/>
      <c r="H139" s="60"/>
      <c r="I139" s="61"/>
      <c r="J139" s="61"/>
      <c r="K139" s="61"/>
      <c r="L139" s="61"/>
      <c r="M139" s="62"/>
      <c r="N139" s="61"/>
      <c r="O139" s="61"/>
      <c r="P139" s="61"/>
      <c r="Q139" s="58" t="s">
        <v>65</v>
      </c>
      <c r="R139" s="63" t="s">
        <v>66</v>
      </c>
      <c r="S139" s="63"/>
      <c r="T139" s="48" t="str">
        <f aca="false">IF(R139="POR HABITACIONES",IF(S139="","NO CUMPLE",""),"")</f>
        <v/>
      </c>
      <c r="U139" s="61"/>
      <c r="V139" s="64" t="e">
        <f aca="false">VLOOKUP($V$10,Datos!$K$6:$M$11,MATCH('ENUMERACION DE ALOJAMIENTOS'!R139,Datos!$K$6:$M$6,0),0)</f>
        <v>#N/A</v>
      </c>
      <c r="W139" s="64" t="e">
        <f aca="false">IF(OR(U139=1,U139=""),V139,(SUM(COUNTIF(Z139:AP139,"INDIVIDUAL"),(COUNTIF(Z139:AP139,"DOBLE"))*2)))</f>
        <v>#N/A</v>
      </c>
      <c r="X139" s="64" t="n">
        <f aca="false">SUM(COUNTIF(Z139:AP139,"INDIVIDUAL"),(COUNTIF(Z139:AP139,"DOBLE"))*2)</f>
        <v>0</v>
      </c>
      <c r="Y139" s="64"/>
      <c r="Z139" s="61" t="s">
        <v>65</v>
      </c>
      <c r="AA139" s="64" t="e">
        <f aca="false">VLOOKUP(Z139,Datos!$K$6:$M$9,MATCH('ENUMERACION DE ALOJAMIENTOS'!$R139,Datos!$K$6:$M$6,0),0)</f>
        <v>#N/A</v>
      </c>
      <c r="AB139" s="64" t="e">
        <f aca="false">IF(AC139&gt;=AA139,"Cumple","No cumple")</f>
        <v>#N/A</v>
      </c>
      <c r="AC139" s="61"/>
      <c r="AD139" s="61" t="s">
        <v>65</v>
      </c>
      <c r="AE139" s="64" t="e">
        <f aca="false">VLOOKUP(AD139,Datos!$K$6:$M$9,MATCH('ENUMERACION DE ALOJAMIENTOS'!$R139,Datos!$K$6:$M$6,0),0)</f>
        <v>#N/A</v>
      </c>
      <c r="AF139" s="64" t="e">
        <f aca="false">IF(AG139&gt;=AE139,"Cumple","No cumple")</f>
        <v>#N/A</v>
      </c>
      <c r="AG139" s="61"/>
      <c r="AH139" s="61" t="s">
        <v>65</v>
      </c>
      <c r="AI139" s="64" t="e">
        <f aca="false">VLOOKUP(AH139,Datos!$K$6:$M$9,MATCH('ENUMERACION DE ALOJAMIENTOS'!$R139,Datos!$K$6:$M$6,0),0)</f>
        <v>#N/A</v>
      </c>
      <c r="AJ139" s="64" t="e">
        <f aca="false">IF(AK139&gt;=AI139,"Cumple","No cumple")</f>
        <v>#N/A</v>
      </c>
      <c r="AK139" s="61"/>
      <c r="AL139" s="61" t="s">
        <v>65</v>
      </c>
      <c r="AM139" s="64" t="e">
        <f aca="false">VLOOKUP(AL139,Datos!$K$6:$M$9,MATCH('ENUMERACION DE ALOJAMIENTOS'!$R139,Datos!$K$6:$M$6,0),0)</f>
        <v>#N/A</v>
      </c>
      <c r="AN139" s="64" t="e">
        <f aca="false">IF(AO139&gt;=AM139,"Cumple","No cumple")</f>
        <v>#N/A</v>
      </c>
      <c r="AO139" s="61"/>
      <c r="AP139" s="61" t="s">
        <v>65</v>
      </c>
      <c r="AQ139" s="64" t="e">
        <f aca="false">VLOOKUP(AP139,Datos!$K$6:$M$9,MATCH('ENUMERACION DE ALOJAMIENTOS'!$R139,Datos!$K$6:$M$6,0),0)</f>
        <v>#N/A</v>
      </c>
      <c r="AR139" s="64" t="e">
        <f aca="false">IF(AS139&gt;=AQ139,"Cumple","No cumple")</f>
        <v>#N/A</v>
      </c>
      <c r="AS139" s="61"/>
      <c r="AT139" s="65" t="n">
        <f aca="false">IFERROR(IF(Q139="ESTUDIO",BE139,IF(OR(U139=1,U139=""),MIN(X139,V139),W139)),0)</f>
        <v>0</v>
      </c>
      <c r="AU139" s="50" t="str">
        <f aca="false">IF(R139="POR HABITACIONES",AT139-S139,"")</f>
        <v/>
      </c>
      <c r="AV139" s="66" t="n">
        <v>0</v>
      </c>
      <c r="AW139" s="64" t="e">
        <f aca="false">IF(((VLOOKUP($AW$11,Datos!$K$6:$M$9,MATCH('ENUMERACION DE ALOJAMIENTOS'!$R139,Datos!$K$6:$M$6,0),0))*AT139)&lt;10,10,((VLOOKUP($AW$11,Datos!$K$6:$M$9,MATCH('ENUMERACION DE ALOJAMIENTOS'!$R139,Datos!$K$6:$M$6,0),0))*AT139))</f>
        <v>#N/A</v>
      </c>
      <c r="AX139" s="64" t="e">
        <f aca="false">VLOOKUP($AX$11,Datos!$K$6:$P$10,MATCH('ENUMERACION DE ALOJAMIENTOS'!$R139,Datos!$K$6:$P$6,0),0)</f>
        <v>#N/A</v>
      </c>
      <c r="AY139" s="64" t="str">
        <f aca="false">IF($Q139&lt;&gt;"VIVIENDA","",IF(AV139&lt;AW139,"No cumple",""))</f>
        <v/>
      </c>
      <c r="AZ139" s="64" t="str">
        <f aca="false">IF($Q139&lt;&gt;"ESTUDIO","",IF(AV139&lt;AX139,"No cumple",""))</f>
        <v/>
      </c>
      <c r="BA139" s="49" t="n">
        <f aca="false">IF(U139&lt;=1,6,10)</f>
        <v>6</v>
      </c>
      <c r="BB139" s="49" t="n">
        <f aca="false">IF(Q139="ESTUDIO",2,IF((10-AT139)&gt;AT139,ROUNDDOWN(AT139/2,0),MIN(10-AT139,ROUNDDOWN(AT139/2,0))))</f>
        <v>0</v>
      </c>
      <c r="BC139" s="49" t="n">
        <f aca="false">IF((10-AT139-S139)&gt;AT139,ROUNDDOWN(AT139/2,0),MIN(10-AT139-S139,ROUNDDOWN(AT139/2,0)))</f>
        <v>0</v>
      </c>
      <c r="BD139" s="50" t="n">
        <f aca="false">IF(OR(Q139="ESTUDIO",AND(COUNTIF(Z139:AP139,"DOBLE")=1,COUNTIF(Z139:AP139,"Seleccione Tipo")=4)),2,IFERROR(ROUNDDOWN(MIN(BB139:BC139),0),0))</f>
        <v>0</v>
      </c>
      <c r="BE139" s="52" t="s">
        <v>67</v>
      </c>
      <c r="BF139" s="53" t="n">
        <f aca="false">IF(R139="POR HABITACIONES",SUM(BE139,AU139),IF(Q139="ESTUDIO",BD139,SUM(AT139,BE139)))</f>
        <v>0</v>
      </c>
      <c r="BG139" s="54" t="str">
        <f aca="false">IF(OR(COUNTIF(P139:BE139,"No cumple")&gt;0,BF139=0),"NO CLASIFICABLE",R139)</f>
        <v>NO CLASIFICABLE</v>
      </c>
      <c r="BH139" s="67" t="str">
        <f aca="false">IF(AND(OR(Q139&lt;&gt;"Seleccione Tipo",R139&lt;&gt;"Seleccione tipo alquiler"),BG139="Seleccione tipo alquiler"),"Es obligatorio para su clasificación rellenar TIPO y TIPO DE ALQUILER de la vivienda","")</f>
        <v/>
      </c>
    </row>
    <row r="140" customFormat="false" ht="23.3" hidden="false" customHeight="false" outlineLevel="0" collapsed="false">
      <c r="A140" s="56" t="s">
        <v>63</v>
      </c>
      <c r="B140" s="57" t="str">
        <f aca="false">VLOOKUP(A140,VIA_CODIGO,2,0)</f>
        <v>XX</v>
      </c>
      <c r="C140" s="40" t="n">
        <f aca="false">IFERROR(VLOOKUP('ENUMERACION DE ALOJAMIENTOS'!F140,Datos!$A$1:$B$47,2,0),"")</f>
        <v>0</v>
      </c>
      <c r="D140" s="58"/>
      <c r="E140" s="59" t="str">
        <f aca="false">IFERROR(VLOOKUP('ENUMERACION DE ALOJAMIENTOS'!G140,Datos!$D$2:$F$1070,3,0),"")</f>
        <v/>
      </c>
      <c r="F140" s="43" t="s">
        <v>64</v>
      </c>
      <c r="G140" s="43"/>
      <c r="H140" s="60"/>
      <c r="I140" s="61"/>
      <c r="J140" s="61"/>
      <c r="K140" s="61"/>
      <c r="L140" s="61"/>
      <c r="M140" s="62"/>
      <c r="N140" s="61"/>
      <c r="O140" s="61"/>
      <c r="P140" s="61"/>
      <c r="Q140" s="58" t="s">
        <v>65</v>
      </c>
      <c r="R140" s="63" t="s">
        <v>66</v>
      </c>
      <c r="S140" s="63"/>
      <c r="T140" s="48" t="str">
        <f aca="false">IF(R140="POR HABITACIONES",IF(S140="","NO CUMPLE",""),"")</f>
        <v/>
      </c>
      <c r="U140" s="61"/>
      <c r="V140" s="64" t="e">
        <f aca="false">VLOOKUP($V$10,Datos!$K$6:$M$11,MATCH('ENUMERACION DE ALOJAMIENTOS'!R140,Datos!$K$6:$M$6,0),0)</f>
        <v>#N/A</v>
      </c>
      <c r="W140" s="64" t="e">
        <f aca="false">IF(OR(U140=1,U140=""),V140,(SUM(COUNTIF(Z140:AP140,"INDIVIDUAL"),(COUNTIF(Z140:AP140,"DOBLE"))*2)))</f>
        <v>#N/A</v>
      </c>
      <c r="X140" s="64" t="n">
        <f aca="false">SUM(COUNTIF(Z140:AP140,"INDIVIDUAL"),(COUNTIF(Z140:AP140,"DOBLE"))*2)</f>
        <v>0</v>
      </c>
      <c r="Y140" s="64"/>
      <c r="Z140" s="61" t="s">
        <v>65</v>
      </c>
      <c r="AA140" s="64" t="e">
        <f aca="false">VLOOKUP(Z140,Datos!$K$6:$M$9,MATCH('ENUMERACION DE ALOJAMIENTOS'!$R140,Datos!$K$6:$M$6,0),0)</f>
        <v>#N/A</v>
      </c>
      <c r="AB140" s="64" t="e">
        <f aca="false">IF(AC140&gt;=AA140,"Cumple","No cumple")</f>
        <v>#N/A</v>
      </c>
      <c r="AC140" s="61"/>
      <c r="AD140" s="61" t="s">
        <v>65</v>
      </c>
      <c r="AE140" s="64" t="e">
        <f aca="false">VLOOKUP(AD140,Datos!$K$6:$M$9,MATCH('ENUMERACION DE ALOJAMIENTOS'!$R140,Datos!$K$6:$M$6,0),0)</f>
        <v>#N/A</v>
      </c>
      <c r="AF140" s="64" t="e">
        <f aca="false">IF(AG140&gt;=AE140,"Cumple","No cumple")</f>
        <v>#N/A</v>
      </c>
      <c r="AG140" s="61"/>
      <c r="AH140" s="61" t="s">
        <v>65</v>
      </c>
      <c r="AI140" s="64" t="e">
        <f aca="false">VLOOKUP(AH140,Datos!$K$6:$M$9,MATCH('ENUMERACION DE ALOJAMIENTOS'!$R140,Datos!$K$6:$M$6,0),0)</f>
        <v>#N/A</v>
      </c>
      <c r="AJ140" s="64" t="e">
        <f aca="false">IF(AK140&gt;=AI140,"Cumple","No cumple")</f>
        <v>#N/A</v>
      </c>
      <c r="AK140" s="61"/>
      <c r="AL140" s="61" t="s">
        <v>65</v>
      </c>
      <c r="AM140" s="64" t="e">
        <f aca="false">VLOOKUP(AL140,Datos!$K$6:$M$9,MATCH('ENUMERACION DE ALOJAMIENTOS'!$R140,Datos!$K$6:$M$6,0),0)</f>
        <v>#N/A</v>
      </c>
      <c r="AN140" s="64" t="e">
        <f aca="false">IF(AO140&gt;=AM140,"Cumple","No cumple")</f>
        <v>#N/A</v>
      </c>
      <c r="AO140" s="61"/>
      <c r="AP140" s="61" t="s">
        <v>65</v>
      </c>
      <c r="AQ140" s="64" t="e">
        <f aca="false">VLOOKUP(AP140,Datos!$K$6:$M$9,MATCH('ENUMERACION DE ALOJAMIENTOS'!$R140,Datos!$K$6:$M$6,0),0)</f>
        <v>#N/A</v>
      </c>
      <c r="AR140" s="64" t="e">
        <f aca="false">IF(AS140&gt;=AQ140,"Cumple","No cumple")</f>
        <v>#N/A</v>
      </c>
      <c r="AS140" s="61"/>
      <c r="AT140" s="65" t="n">
        <f aca="false">IFERROR(IF(Q140="ESTUDIO",BE140,IF(OR(U140=1,U140=""),MIN(X140,V140),W140)),0)</f>
        <v>0</v>
      </c>
      <c r="AU140" s="50" t="str">
        <f aca="false">IF(R140="POR HABITACIONES",AT140-S140,"")</f>
        <v/>
      </c>
      <c r="AV140" s="66" t="n">
        <v>0</v>
      </c>
      <c r="AW140" s="64" t="e">
        <f aca="false">IF(((VLOOKUP($AW$11,Datos!$K$6:$M$9,MATCH('ENUMERACION DE ALOJAMIENTOS'!$R140,Datos!$K$6:$M$6,0),0))*AT140)&lt;10,10,((VLOOKUP($AW$11,Datos!$K$6:$M$9,MATCH('ENUMERACION DE ALOJAMIENTOS'!$R140,Datos!$K$6:$M$6,0),0))*AT140))</f>
        <v>#N/A</v>
      </c>
      <c r="AX140" s="64" t="e">
        <f aca="false">VLOOKUP($AX$11,Datos!$K$6:$P$10,MATCH('ENUMERACION DE ALOJAMIENTOS'!$R140,Datos!$K$6:$P$6,0),0)</f>
        <v>#N/A</v>
      </c>
      <c r="AY140" s="64" t="str">
        <f aca="false">IF($Q140&lt;&gt;"VIVIENDA","",IF(AV140&lt;AW140,"No cumple",""))</f>
        <v/>
      </c>
      <c r="AZ140" s="64" t="str">
        <f aca="false">IF($Q140&lt;&gt;"ESTUDIO","",IF(AV140&lt;AX140,"No cumple",""))</f>
        <v/>
      </c>
      <c r="BA140" s="49" t="n">
        <f aca="false">IF(U140&lt;=1,6,10)</f>
        <v>6</v>
      </c>
      <c r="BB140" s="49" t="n">
        <f aca="false">IF(Q140="ESTUDIO",2,IF((10-AT140)&gt;AT140,ROUNDDOWN(AT140/2,0),MIN(10-AT140,ROUNDDOWN(AT140/2,0))))</f>
        <v>0</v>
      </c>
      <c r="BC140" s="49" t="n">
        <f aca="false">IF((10-AT140-S140)&gt;AT140,ROUNDDOWN(AT140/2,0),MIN(10-AT140-S140,ROUNDDOWN(AT140/2,0)))</f>
        <v>0</v>
      </c>
      <c r="BD140" s="50" t="n">
        <f aca="false">IF(OR(Q140="ESTUDIO",AND(COUNTIF(Z140:AP140,"DOBLE")=1,COUNTIF(Z140:AP140,"Seleccione Tipo")=4)),2,IFERROR(ROUNDDOWN(MIN(BB140:BC140),0),0))</f>
        <v>0</v>
      </c>
      <c r="BE140" s="52" t="s">
        <v>67</v>
      </c>
      <c r="BF140" s="53" t="n">
        <f aca="false">IF(R140="POR HABITACIONES",SUM(BE140,AU140),IF(Q140="ESTUDIO",BD140,SUM(AT140,BE140)))</f>
        <v>0</v>
      </c>
      <c r="BG140" s="54" t="str">
        <f aca="false">IF(OR(COUNTIF(P140:BE140,"No cumple")&gt;0,BF140=0),"NO CLASIFICABLE",R140)</f>
        <v>NO CLASIFICABLE</v>
      </c>
      <c r="BH140" s="67" t="str">
        <f aca="false">IF(AND(OR(Q140&lt;&gt;"Seleccione Tipo",R140&lt;&gt;"Seleccione tipo alquiler"),BG140="Seleccione tipo alquiler"),"Es obligatorio para su clasificación rellenar TIPO y TIPO DE ALQUILER de la vivienda","")</f>
        <v/>
      </c>
    </row>
    <row r="141" customFormat="false" ht="23.3" hidden="false" customHeight="false" outlineLevel="0" collapsed="false">
      <c r="A141" s="56" t="s">
        <v>63</v>
      </c>
      <c r="B141" s="57" t="str">
        <f aca="false">VLOOKUP(A141,VIA_CODIGO,2,0)</f>
        <v>XX</v>
      </c>
      <c r="C141" s="40" t="n">
        <f aca="false">IFERROR(VLOOKUP('ENUMERACION DE ALOJAMIENTOS'!F141,Datos!$A$1:$B$47,2,0),"")</f>
        <v>0</v>
      </c>
      <c r="D141" s="58"/>
      <c r="E141" s="59" t="str">
        <f aca="false">IFERROR(VLOOKUP('ENUMERACION DE ALOJAMIENTOS'!G141,Datos!$D$2:$F$1070,3,0),"")</f>
        <v/>
      </c>
      <c r="F141" s="43" t="s">
        <v>64</v>
      </c>
      <c r="G141" s="43"/>
      <c r="H141" s="60"/>
      <c r="I141" s="61"/>
      <c r="J141" s="61"/>
      <c r="K141" s="61"/>
      <c r="L141" s="61"/>
      <c r="M141" s="62"/>
      <c r="N141" s="61"/>
      <c r="O141" s="61"/>
      <c r="P141" s="61"/>
      <c r="Q141" s="58" t="s">
        <v>65</v>
      </c>
      <c r="R141" s="63" t="s">
        <v>66</v>
      </c>
      <c r="S141" s="63"/>
      <c r="T141" s="48" t="str">
        <f aca="false">IF(R141="POR HABITACIONES",IF(S141="","NO CUMPLE",""),"")</f>
        <v/>
      </c>
      <c r="U141" s="61"/>
      <c r="V141" s="64" t="e">
        <f aca="false">VLOOKUP($V$10,Datos!$K$6:$M$11,MATCH('ENUMERACION DE ALOJAMIENTOS'!R141,Datos!$K$6:$M$6,0),0)</f>
        <v>#N/A</v>
      </c>
      <c r="W141" s="64" t="e">
        <f aca="false">IF(OR(U141=1,U141=""),V141,(SUM(COUNTIF(Z141:AP141,"INDIVIDUAL"),(COUNTIF(Z141:AP141,"DOBLE"))*2)))</f>
        <v>#N/A</v>
      </c>
      <c r="X141" s="64" t="n">
        <f aca="false">SUM(COUNTIF(Z141:AP141,"INDIVIDUAL"),(COUNTIF(Z141:AP141,"DOBLE"))*2)</f>
        <v>0</v>
      </c>
      <c r="Y141" s="64"/>
      <c r="Z141" s="61" t="s">
        <v>65</v>
      </c>
      <c r="AA141" s="64" t="e">
        <f aca="false">VLOOKUP(Z141,Datos!$K$6:$M$9,MATCH('ENUMERACION DE ALOJAMIENTOS'!$R141,Datos!$K$6:$M$6,0),0)</f>
        <v>#N/A</v>
      </c>
      <c r="AB141" s="64" t="e">
        <f aca="false">IF(AC141&gt;=AA141,"Cumple","No cumple")</f>
        <v>#N/A</v>
      </c>
      <c r="AC141" s="61"/>
      <c r="AD141" s="61" t="s">
        <v>65</v>
      </c>
      <c r="AE141" s="64" t="e">
        <f aca="false">VLOOKUP(AD141,Datos!$K$6:$M$9,MATCH('ENUMERACION DE ALOJAMIENTOS'!$R141,Datos!$K$6:$M$6,0),0)</f>
        <v>#N/A</v>
      </c>
      <c r="AF141" s="64" t="e">
        <f aca="false">IF(AG141&gt;=AE141,"Cumple","No cumple")</f>
        <v>#N/A</v>
      </c>
      <c r="AG141" s="61"/>
      <c r="AH141" s="61" t="s">
        <v>65</v>
      </c>
      <c r="AI141" s="64" t="e">
        <f aca="false">VLOOKUP(AH141,Datos!$K$6:$M$9,MATCH('ENUMERACION DE ALOJAMIENTOS'!$R141,Datos!$K$6:$M$6,0),0)</f>
        <v>#N/A</v>
      </c>
      <c r="AJ141" s="64" t="e">
        <f aca="false">IF(AK141&gt;=AI141,"Cumple","No cumple")</f>
        <v>#N/A</v>
      </c>
      <c r="AK141" s="61"/>
      <c r="AL141" s="61" t="s">
        <v>65</v>
      </c>
      <c r="AM141" s="64" t="e">
        <f aca="false">VLOOKUP(AL141,Datos!$K$6:$M$9,MATCH('ENUMERACION DE ALOJAMIENTOS'!$R141,Datos!$K$6:$M$6,0),0)</f>
        <v>#N/A</v>
      </c>
      <c r="AN141" s="64" t="e">
        <f aca="false">IF(AO141&gt;=AM141,"Cumple","No cumple")</f>
        <v>#N/A</v>
      </c>
      <c r="AO141" s="61"/>
      <c r="AP141" s="61" t="s">
        <v>65</v>
      </c>
      <c r="AQ141" s="64" t="e">
        <f aca="false">VLOOKUP(AP141,Datos!$K$6:$M$9,MATCH('ENUMERACION DE ALOJAMIENTOS'!$R141,Datos!$K$6:$M$6,0),0)</f>
        <v>#N/A</v>
      </c>
      <c r="AR141" s="64" t="e">
        <f aca="false">IF(AS141&gt;=AQ141,"Cumple","No cumple")</f>
        <v>#N/A</v>
      </c>
      <c r="AS141" s="61"/>
      <c r="AT141" s="65" t="n">
        <f aca="false">IFERROR(IF(Q141="ESTUDIO",BE141,IF(OR(U141=1,U141=""),MIN(X141,V141),W141)),0)</f>
        <v>0</v>
      </c>
      <c r="AU141" s="50" t="str">
        <f aca="false">IF(R141="POR HABITACIONES",AT141-S141,"")</f>
        <v/>
      </c>
      <c r="AV141" s="66" t="n">
        <v>0</v>
      </c>
      <c r="AW141" s="64" t="e">
        <f aca="false">IF(((VLOOKUP($AW$11,Datos!$K$6:$M$9,MATCH('ENUMERACION DE ALOJAMIENTOS'!$R141,Datos!$K$6:$M$6,0),0))*AT141)&lt;10,10,((VLOOKUP($AW$11,Datos!$K$6:$M$9,MATCH('ENUMERACION DE ALOJAMIENTOS'!$R141,Datos!$K$6:$M$6,0),0))*AT141))</f>
        <v>#N/A</v>
      </c>
      <c r="AX141" s="64" t="e">
        <f aca="false">VLOOKUP($AX$11,Datos!$K$6:$P$10,MATCH('ENUMERACION DE ALOJAMIENTOS'!$R141,Datos!$K$6:$P$6,0),0)</f>
        <v>#N/A</v>
      </c>
      <c r="AY141" s="64" t="str">
        <f aca="false">IF($Q141&lt;&gt;"VIVIENDA","",IF(AV141&lt;AW141,"No cumple",""))</f>
        <v/>
      </c>
      <c r="AZ141" s="64" t="str">
        <f aca="false">IF($Q141&lt;&gt;"ESTUDIO","",IF(AV141&lt;AX141,"No cumple",""))</f>
        <v/>
      </c>
      <c r="BA141" s="49" t="n">
        <f aca="false">IF(U141&lt;=1,6,10)</f>
        <v>6</v>
      </c>
      <c r="BB141" s="49" t="n">
        <f aca="false">IF(Q141="ESTUDIO",2,IF((10-AT141)&gt;AT141,ROUNDDOWN(AT141/2,0),MIN(10-AT141,ROUNDDOWN(AT141/2,0))))</f>
        <v>0</v>
      </c>
      <c r="BC141" s="49" t="n">
        <f aca="false">IF((10-AT141-S141)&gt;AT141,ROUNDDOWN(AT141/2,0),MIN(10-AT141-S141,ROUNDDOWN(AT141/2,0)))</f>
        <v>0</v>
      </c>
      <c r="BD141" s="50" t="n">
        <f aca="false">IF(OR(Q141="ESTUDIO",AND(COUNTIF(Z141:AP141,"DOBLE")=1,COUNTIF(Z141:AP141,"Seleccione Tipo")=4)),2,IFERROR(ROUNDDOWN(MIN(BB141:BC141),0),0))</f>
        <v>0</v>
      </c>
      <c r="BE141" s="52" t="s">
        <v>67</v>
      </c>
      <c r="BF141" s="53" t="n">
        <f aca="false">IF(R141="POR HABITACIONES",SUM(BE141,AU141),IF(Q141="ESTUDIO",BD141,SUM(AT141,BE141)))</f>
        <v>0</v>
      </c>
      <c r="BG141" s="54" t="str">
        <f aca="false">IF(OR(COUNTIF(P141:BE141,"No cumple")&gt;0,BF141=0),"NO CLASIFICABLE",R141)</f>
        <v>NO CLASIFICABLE</v>
      </c>
      <c r="BH141" s="67" t="str">
        <f aca="false">IF(AND(OR(Q141&lt;&gt;"Seleccione Tipo",R141&lt;&gt;"Seleccione tipo alquiler"),BG141="Seleccione tipo alquiler"),"Es obligatorio para su clasificación rellenar TIPO y TIPO DE ALQUILER de la vivienda","")</f>
        <v/>
      </c>
    </row>
    <row r="142" customFormat="false" ht="23.3" hidden="false" customHeight="false" outlineLevel="0" collapsed="false">
      <c r="A142" s="56" t="s">
        <v>63</v>
      </c>
      <c r="B142" s="57" t="str">
        <f aca="false">VLOOKUP(A142,VIA_CODIGO,2,0)</f>
        <v>XX</v>
      </c>
      <c r="C142" s="40" t="n">
        <f aca="false">IFERROR(VLOOKUP('ENUMERACION DE ALOJAMIENTOS'!F142,Datos!$A$1:$B$47,2,0),"")</f>
        <v>0</v>
      </c>
      <c r="D142" s="58"/>
      <c r="E142" s="59" t="str">
        <f aca="false">IFERROR(VLOOKUP('ENUMERACION DE ALOJAMIENTOS'!G142,Datos!$D$2:$F$1070,3,0),"")</f>
        <v/>
      </c>
      <c r="F142" s="43" t="s">
        <v>64</v>
      </c>
      <c r="G142" s="43"/>
      <c r="H142" s="60"/>
      <c r="I142" s="61"/>
      <c r="J142" s="61"/>
      <c r="K142" s="61"/>
      <c r="L142" s="61"/>
      <c r="M142" s="62"/>
      <c r="N142" s="61"/>
      <c r="O142" s="61"/>
      <c r="P142" s="61"/>
      <c r="Q142" s="58" t="s">
        <v>65</v>
      </c>
      <c r="R142" s="63" t="s">
        <v>66</v>
      </c>
      <c r="S142" s="63"/>
      <c r="T142" s="48" t="str">
        <f aca="false">IF(R142="POR HABITACIONES",IF(S142="","NO CUMPLE",""),"")</f>
        <v/>
      </c>
      <c r="U142" s="61"/>
      <c r="V142" s="64" t="e">
        <f aca="false">VLOOKUP($V$10,Datos!$K$6:$M$11,MATCH('ENUMERACION DE ALOJAMIENTOS'!R142,Datos!$K$6:$M$6,0),0)</f>
        <v>#N/A</v>
      </c>
      <c r="W142" s="64" t="e">
        <f aca="false">IF(OR(U142=1,U142=""),V142,(SUM(COUNTIF(Z142:AP142,"INDIVIDUAL"),(COUNTIF(Z142:AP142,"DOBLE"))*2)))</f>
        <v>#N/A</v>
      </c>
      <c r="X142" s="64" t="n">
        <f aca="false">SUM(COUNTIF(Z142:AP142,"INDIVIDUAL"),(COUNTIF(Z142:AP142,"DOBLE"))*2)</f>
        <v>0</v>
      </c>
      <c r="Y142" s="64"/>
      <c r="Z142" s="61" t="s">
        <v>65</v>
      </c>
      <c r="AA142" s="64" t="e">
        <f aca="false">VLOOKUP(Z142,Datos!$K$6:$M$9,MATCH('ENUMERACION DE ALOJAMIENTOS'!$R142,Datos!$K$6:$M$6,0),0)</f>
        <v>#N/A</v>
      </c>
      <c r="AB142" s="64" t="e">
        <f aca="false">IF(AC142&gt;=AA142,"Cumple","No cumple")</f>
        <v>#N/A</v>
      </c>
      <c r="AC142" s="61"/>
      <c r="AD142" s="61" t="s">
        <v>65</v>
      </c>
      <c r="AE142" s="64" t="e">
        <f aca="false">VLOOKUP(AD142,Datos!$K$6:$M$9,MATCH('ENUMERACION DE ALOJAMIENTOS'!$R142,Datos!$K$6:$M$6,0),0)</f>
        <v>#N/A</v>
      </c>
      <c r="AF142" s="64" t="e">
        <f aca="false">IF(AG142&gt;=AE142,"Cumple","No cumple")</f>
        <v>#N/A</v>
      </c>
      <c r="AG142" s="61"/>
      <c r="AH142" s="61" t="s">
        <v>65</v>
      </c>
      <c r="AI142" s="64" t="e">
        <f aca="false">VLOOKUP(AH142,Datos!$K$6:$M$9,MATCH('ENUMERACION DE ALOJAMIENTOS'!$R142,Datos!$K$6:$M$6,0),0)</f>
        <v>#N/A</v>
      </c>
      <c r="AJ142" s="64" t="e">
        <f aca="false">IF(AK142&gt;=AI142,"Cumple","No cumple")</f>
        <v>#N/A</v>
      </c>
      <c r="AK142" s="61"/>
      <c r="AL142" s="61" t="s">
        <v>65</v>
      </c>
      <c r="AM142" s="64" t="e">
        <f aca="false">VLOOKUP(AL142,Datos!$K$6:$M$9,MATCH('ENUMERACION DE ALOJAMIENTOS'!$R142,Datos!$K$6:$M$6,0),0)</f>
        <v>#N/A</v>
      </c>
      <c r="AN142" s="64" t="e">
        <f aca="false">IF(AO142&gt;=AM142,"Cumple","No cumple")</f>
        <v>#N/A</v>
      </c>
      <c r="AO142" s="61"/>
      <c r="AP142" s="61" t="s">
        <v>65</v>
      </c>
      <c r="AQ142" s="64" t="e">
        <f aca="false">VLOOKUP(AP142,Datos!$K$6:$M$9,MATCH('ENUMERACION DE ALOJAMIENTOS'!$R142,Datos!$K$6:$M$6,0),0)</f>
        <v>#N/A</v>
      </c>
      <c r="AR142" s="64" t="e">
        <f aca="false">IF(AS142&gt;=AQ142,"Cumple","No cumple")</f>
        <v>#N/A</v>
      </c>
      <c r="AS142" s="61"/>
      <c r="AT142" s="65" t="n">
        <f aca="false">IFERROR(IF(Q142="ESTUDIO",BE142,IF(OR(U142=1,U142=""),MIN(X142,V142),W142)),0)</f>
        <v>0</v>
      </c>
      <c r="AU142" s="50" t="str">
        <f aca="false">IF(R142="POR HABITACIONES",AT142-S142,"")</f>
        <v/>
      </c>
      <c r="AV142" s="66" t="n">
        <v>0</v>
      </c>
      <c r="AW142" s="64" t="e">
        <f aca="false">IF(((VLOOKUP($AW$11,Datos!$K$6:$M$9,MATCH('ENUMERACION DE ALOJAMIENTOS'!$R142,Datos!$K$6:$M$6,0),0))*AT142)&lt;10,10,((VLOOKUP($AW$11,Datos!$K$6:$M$9,MATCH('ENUMERACION DE ALOJAMIENTOS'!$R142,Datos!$K$6:$M$6,0),0))*AT142))</f>
        <v>#N/A</v>
      </c>
      <c r="AX142" s="64" t="e">
        <f aca="false">VLOOKUP($AX$11,Datos!$K$6:$P$10,MATCH('ENUMERACION DE ALOJAMIENTOS'!$R142,Datos!$K$6:$P$6,0),0)</f>
        <v>#N/A</v>
      </c>
      <c r="AY142" s="64" t="str">
        <f aca="false">IF($Q142&lt;&gt;"VIVIENDA","",IF(AV142&lt;AW142,"No cumple",""))</f>
        <v/>
      </c>
      <c r="AZ142" s="64" t="str">
        <f aca="false">IF($Q142&lt;&gt;"ESTUDIO","",IF(AV142&lt;AX142,"No cumple",""))</f>
        <v/>
      </c>
      <c r="BA142" s="49" t="n">
        <f aca="false">IF(U142&lt;=1,6,10)</f>
        <v>6</v>
      </c>
      <c r="BB142" s="49" t="n">
        <f aca="false">IF(Q142="ESTUDIO",2,IF((10-AT142)&gt;AT142,ROUNDDOWN(AT142/2,0),MIN(10-AT142,ROUNDDOWN(AT142/2,0))))</f>
        <v>0</v>
      </c>
      <c r="BC142" s="49" t="n">
        <f aca="false">IF((10-AT142-S142)&gt;AT142,ROUNDDOWN(AT142/2,0),MIN(10-AT142-S142,ROUNDDOWN(AT142/2,0)))</f>
        <v>0</v>
      </c>
      <c r="BD142" s="50" t="n">
        <f aca="false">IF(OR(Q142="ESTUDIO",AND(COUNTIF(Z142:AP142,"DOBLE")=1,COUNTIF(Z142:AP142,"Seleccione Tipo")=4)),2,IFERROR(ROUNDDOWN(MIN(BB142:BC142),0),0))</f>
        <v>0</v>
      </c>
      <c r="BE142" s="52" t="s">
        <v>67</v>
      </c>
      <c r="BF142" s="53" t="n">
        <f aca="false">IF(R142="POR HABITACIONES",SUM(BE142,AU142),IF(Q142="ESTUDIO",BD142,SUM(AT142,BE142)))</f>
        <v>0</v>
      </c>
      <c r="BG142" s="54" t="str">
        <f aca="false">IF(OR(COUNTIF(P142:BE142,"No cumple")&gt;0,BF142=0),"NO CLASIFICABLE",R142)</f>
        <v>NO CLASIFICABLE</v>
      </c>
      <c r="BH142" s="67" t="str">
        <f aca="false">IF(AND(OR(Q142&lt;&gt;"Seleccione Tipo",R142&lt;&gt;"Seleccione tipo alquiler"),BG142="Seleccione tipo alquiler"),"Es obligatorio para su clasificación rellenar TIPO y TIPO DE ALQUILER de la vivienda","")</f>
        <v/>
      </c>
    </row>
    <row r="143" customFormat="false" ht="23.3" hidden="false" customHeight="false" outlineLevel="0" collapsed="false">
      <c r="A143" s="56" t="s">
        <v>63</v>
      </c>
      <c r="B143" s="57" t="str">
        <f aca="false">VLOOKUP(A143,VIA_CODIGO,2,0)</f>
        <v>XX</v>
      </c>
      <c r="C143" s="40" t="n">
        <f aca="false">IFERROR(VLOOKUP('ENUMERACION DE ALOJAMIENTOS'!F143,Datos!$A$1:$B$47,2,0),"")</f>
        <v>0</v>
      </c>
      <c r="D143" s="58"/>
      <c r="E143" s="59" t="str">
        <f aca="false">IFERROR(VLOOKUP('ENUMERACION DE ALOJAMIENTOS'!G143,Datos!$D$2:$F$1070,3,0),"")</f>
        <v/>
      </c>
      <c r="F143" s="43" t="s">
        <v>64</v>
      </c>
      <c r="G143" s="43"/>
      <c r="H143" s="60"/>
      <c r="I143" s="61"/>
      <c r="J143" s="61"/>
      <c r="K143" s="61"/>
      <c r="L143" s="61"/>
      <c r="M143" s="62"/>
      <c r="N143" s="61"/>
      <c r="O143" s="61"/>
      <c r="P143" s="61"/>
      <c r="Q143" s="58" t="s">
        <v>65</v>
      </c>
      <c r="R143" s="63" t="s">
        <v>66</v>
      </c>
      <c r="S143" s="63"/>
      <c r="T143" s="48" t="str">
        <f aca="false">IF(R143="POR HABITACIONES",IF(S143="","NO CUMPLE",""),"")</f>
        <v/>
      </c>
      <c r="U143" s="61"/>
      <c r="V143" s="64" t="e">
        <f aca="false">VLOOKUP($V$10,Datos!$K$6:$M$11,MATCH('ENUMERACION DE ALOJAMIENTOS'!R143,Datos!$K$6:$M$6,0),0)</f>
        <v>#N/A</v>
      </c>
      <c r="W143" s="64" t="e">
        <f aca="false">IF(OR(U143=1,U143=""),V143,(SUM(COUNTIF(Z143:AP143,"INDIVIDUAL"),(COUNTIF(Z143:AP143,"DOBLE"))*2)))</f>
        <v>#N/A</v>
      </c>
      <c r="X143" s="64" t="n">
        <f aca="false">SUM(COUNTIF(Z143:AP143,"INDIVIDUAL"),(COUNTIF(Z143:AP143,"DOBLE"))*2)</f>
        <v>0</v>
      </c>
      <c r="Y143" s="64"/>
      <c r="Z143" s="61" t="s">
        <v>65</v>
      </c>
      <c r="AA143" s="64" t="e">
        <f aca="false">VLOOKUP(Z143,Datos!$K$6:$M$9,MATCH('ENUMERACION DE ALOJAMIENTOS'!$R143,Datos!$K$6:$M$6,0),0)</f>
        <v>#N/A</v>
      </c>
      <c r="AB143" s="64" t="e">
        <f aca="false">IF(AC143&gt;=AA143,"Cumple","No cumple")</f>
        <v>#N/A</v>
      </c>
      <c r="AC143" s="61"/>
      <c r="AD143" s="61" t="s">
        <v>65</v>
      </c>
      <c r="AE143" s="64" t="e">
        <f aca="false">VLOOKUP(AD143,Datos!$K$6:$M$9,MATCH('ENUMERACION DE ALOJAMIENTOS'!$R143,Datos!$K$6:$M$6,0),0)</f>
        <v>#N/A</v>
      </c>
      <c r="AF143" s="64" t="e">
        <f aca="false">IF(AG143&gt;=AE143,"Cumple","No cumple")</f>
        <v>#N/A</v>
      </c>
      <c r="AG143" s="61"/>
      <c r="AH143" s="61" t="s">
        <v>65</v>
      </c>
      <c r="AI143" s="64" t="e">
        <f aca="false">VLOOKUP(AH143,Datos!$K$6:$M$9,MATCH('ENUMERACION DE ALOJAMIENTOS'!$R143,Datos!$K$6:$M$6,0),0)</f>
        <v>#N/A</v>
      </c>
      <c r="AJ143" s="64" t="e">
        <f aca="false">IF(AK143&gt;=AI143,"Cumple","No cumple")</f>
        <v>#N/A</v>
      </c>
      <c r="AK143" s="61"/>
      <c r="AL143" s="61" t="s">
        <v>65</v>
      </c>
      <c r="AM143" s="64" t="e">
        <f aca="false">VLOOKUP(AL143,Datos!$K$6:$M$9,MATCH('ENUMERACION DE ALOJAMIENTOS'!$R143,Datos!$K$6:$M$6,0),0)</f>
        <v>#N/A</v>
      </c>
      <c r="AN143" s="64" t="e">
        <f aca="false">IF(AO143&gt;=AM143,"Cumple","No cumple")</f>
        <v>#N/A</v>
      </c>
      <c r="AO143" s="61"/>
      <c r="AP143" s="61" t="s">
        <v>65</v>
      </c>
      <c r="AQ143" s="64" t="e">
        <f aca="false">VLOOKUP(AP143,Datos!$K$6:$M$9,MATCH('ENUMERACION DE ALOJAMIENTOS'!$R143,Datos!$K$6:$M$6,0),0)</f>
        <v>#N/A</v>
      </c>
      <c r="AR143" s="64" t="e">
        <f aca="false">IF(AS143&gt;=AQ143,"Cumple","No cumple")</f>
        <v>#N/A</v>
      </c>
      <c r="AS143" s="61"/>
      <c r="AT143" s="65" t="n">
        <f aca="false">IFERROR(IF(Q143="ESTUDIO",BE143,IF(OR(U143=1,U143=""),MIN(X143,V143),W143)),0)</f>
        <v>0</v>
      </c>
      <c r="AU143" s="50" t="str">
        <f aca="false">IF(R143="POR HABITACIONES",AT143-S143,"")</f>
        <v/>
      </c>
      <c r="AV143" s="66" t="n">
        <v>0</v>
      </c>
      <c r="AW143" s="64" t="e">
        <f aca="false">IF(((VLOOKUP($AW$11,Datos!$K$6:$M$9,MATCH('ENUMERACION DE ALOJAMIENTOS'!$R143,Datos!$K$6:$M$6,0),0))*AT143)&lt;10,10,((VLOOKUP($AW$11,Datos!$K$6:$M$9,MATCH('ENUMERACION DE ALOJAMIENTOS'!$R143,Datos!$K$6:$M$6,0),0))*AT143))</f>
        <v>#N/A</v>
      </c>
      <c r="AX143" s="64" t="e">
        <f aca="false">VLOOKUP($AX$11,Datos!$K$6:$P$10,MATCH('ENUMERACION DE ALOJAMIENTOS'!$R143,Datos!$K$6:$P$6,0),0)</f>
        <v>#N/A</v>
      </c>
      <c r="AY143" s="64" t="str">
        <f aca="false">IF($Q143&lt;&gt;"VIVIENDA","",IF(AV143&lt;AW143,"No cumple",""))</f>
        <v/>
      </c>
      <c r="AZ143" s="64" t="str">
        <f aca="false">IF($Q143&lt;&gt;"ESTUDIO","",IF(AV143&lt;AX143,"No cumple",""))</f>
        <v/>
      </c>
      <c r="BA143" s="49" t="n">
        <f aca="false">IF(U143&lt;=1,6,10)</f>
        <v>6</v>
      </c>
      <c r="BB143" s="49" t="n">
        <f aca="false">IF(Q143="ESTUDIO",2,IF((10-AT143)&gt;AT143,ROUNDDOWN(AT143/2,0),MIN(10-AT143,ROUNDDOWN(AT143/2,0))))</f>
        <v>0</v>
      </c>
      <c r="BC143" s="49" t="n">
        <f aca="false">IF((10-AT143-S143)&gt;AT143,ROUNDDOWN(AT143/2,0),MIN(10-AT143-S143,ROUNDDOWN(AT143/2,0)))</f>
        <v>0</v>
      </c>
      <c r="BD143" s="50" t="n">
        <f aca="false">IF(OR(Q143="ESTUDIO",AND(COUNTIF(Z143:AP143,"DOBLE")=1,COUNTIF(Z143:AP143,"Seleccione Tipo")=4)),2,IFERROR(ROUNDDOWN(MIN(BB143:BC143),0),0))</f>
        <v>0</v>
      </c>
      <c r="BE143" s="52" t="s">
        <v>67</v>
      </c>
      <c r="BF143" s="53" t="n">
        <f aca="false">IF(R143="POR HABITACIONES",SUM(BE143,AU143),IF(Q143="ESTUDIO",BD143,SUM(AT143,BE143)))</f>
        <v>0</v>
      </c>
      <c r="BG143" s="54" t="str">
        <f aca="false">IF(OR(COUNTIF(P143:BE143,"No cumple")&gt;0,BF143=0),"NO CLASIFICABLE",R143)</f>
        <v>NO CLASIFICABLE</v>
      </c>
      <c r="BH143" s="67" t="str">
        <f aca="false">IF(AND(OR(Q143&lt;&gt;"Seleccione Tipo",R143&lt;&gt;"Seleccione tipo alquiler"),BG143="Seleccione tipo alquiler"),"Es obligatorio para su clasificación rellenar TIPO y TIPO DE ALQUILER de la vivienda","")</f>
        <v/>
      </c>
    </row>
    <row r="144" customFormat="false" ht="23.3" hidden="false" customHeight="false" outlineLevel="0" collapsed="false">
      <c r="A144" s="56" t="s">
        <v>63</v>
      </c>
      <c r="B144" s="57" t="str">
        <f aca="false">VLOOKUP(A144,VIA_CODIGO,2,0)</f>
        <v>XX</v>
      </c>
      <c r="C144" s="40" t="n">
        <f aca="false">IFERROR(VLOOKUP('ENUMERACION DE ALOJAMIENTOS'!F144,Datos!$A$1:$B$47,2,0),"")</f>
        <v>0</v>
      </c>
      <c r="D144" s="58"/>
      <c r="E144" s="59" t="str">
        <f aca="false">IFERROR(VLOOKUP('ENUMERACION DE ALOJAMIENTOS'!G144,Datos!$D$2:$F$1070,3,0),"")</f>
        <v/>
      </c>
      <c r="F144" s="43" t="s">
        <v>64</v>
      </c>
      <c r="G144" s="43"/>
      <c r="H144" s="60"/>
      <c r="I144" s="61"/>
      <c r="J144" s="61"/>
      <c r="K144" s="61"/>
      <c r="L144" s="61"/>
      <c r="M144" s="62"/>
      <c r="N144" s="61"/>
      <c r="O144" s="61"/>
      <c r="P144" s="61"/>
      <c r="Q144" s="58" t="s">
        <v>65</v>
      </c>
      <c r="R144" s="63" t="s">
        <v>66</v>
      </c>
      <c r="S144" s="63"/>
      <c r="T144" s="48" t="str">
        <f aca="false">IF(R144="POR HABITACIONES",IF(S144="","NO CUMPLE",""),"")</f>
        <v/>
      </c>
      <c r="U144" s="61"/>
      <c r="V144" s="64" t="e">
        <f aca="false">VLOOKUP($V$10,Datos!$K$6:$M$11,MATCH('ENUMERACION DE ALOJAMIENTOS'!R144,Datos!$K$6:$M$6,0),0)</f>
        <v>#N/A</v>
      </c>
      <c r="W144" s="64" t="e">
        <f aca="false">IF(OR(U144=1,U144=""),V144,(SUM(COUNTIF(Z144:AP144,"INDIVIDUAL"),(COUNTIF(Z144:AP144,"DOBLE"))*2)))</f>
        <v>#N/A</v>
      </c>
      <c r="X144" s="64" t="n">
        <f aca="false">SUM(COUNTIF(Z144:AP144,"INDIVIDUAL"),(COUNTIF(Z144:AP144,"DOBLE"))*2)</f>
        <v>0</v>
      </c>
      <c r="Y144" s="64"/>
      <c r="Z144" s="61" t="s">
        <v>65</v>
      </c>
      <c r="AA144" s="64" t="e">
        <f aca="false">VLOOKUP(Z144,Datos!$K$6:$M$9,MATCH('ENUMERACION DE ALOJAMIENTOS'!$R144,Datos!$K$6:$M$6,0),0)</f>
        <v>#N/A</v>
      </c>
      <c r="AB144" s="64" t="e">
        <f aca="false">IF(AC144&gt;=AA144,"Cumple","No cumple")</f>
        <v>#N/A</v>
      </c>
      <c r="AC144" s="61"/>
      <c r="AD144" s="61" t="s">
        <v>65</v>
      </c>
      <c r="AE144" s="64" t="e">
        <f aca="false">VLOOKUP(AD144,Datos!$K$6:$M$9,MATCH('ENUMERACION DE ALOJAMIENTOS'!$R144,Datos!$K$6:$M$6,0),0)</f>
        <v>#N/A</v>
      </c>
      <c r="AF144" s="64" t="e">
        <f aca="false">IF(AG144&gt;=AE144,"Cumple","No cumple")</f>
        <v>#N/A</v>
      </c>
      <c r="AG144" s="61"/>
      <c r="AH144" s="61" t="s">
        <v>65</v>
      </c>
      <c r="AI144" s="64" t="e">
        <f aca="false">VLOOKUP(AH144,Datos!$K$6:$M$9,MATCH('ENUMERACION DE ALOJAMIENTOS'!$R144,Datos!$K$6:$M$6,0),0)</f>
        <v>#N/A</v>
      </c>
      <c r="AJ144" s="64" t="e">
        <f aca="false">IF(AK144&gt;=AI144,"Cumple","No cumple")</f>
        <v>#N/A</v>
      </c>
      <c r="AK144" s="61"/>
      <c r="AL144" s="61" t="s">
        <v>65</v>
      </c>
      <c r="AM144" s="64" t="e">
        <f aca="false">VLOOKUP(AL144,Datos!$K$6:$M$9,MATCH('ENUMERACION DE ALOJAMIENTOS'!$R144,Datos!$K$6:$M$6,0),0)</f>
        <v>#N/A</v>
      </c>
      <c r="AN144" s="64" t="e">
        <f aca="false">IF(AO144&gt;=AM144,"Cumple","No cumple")</f>
        <v>#N/A</v>
      </c>
      <c r="AO144" s="61"/>
      <c r="AP144" s="61" t="s">
        <v>65</v>
      </c>
      <c r="AQ144" s="64" t="e">
        <f aca="false">VLOOKUP(AP144,Datos!$K$6:$M$9,MATCH('ENUMERACION DE ALOJAMIENTOS'!$R144,Datos!$K$6:$M$6,0),0)</f>
        <v>#N/A</v>
      </c>
      <c r="AR144" s="64" t="e">
        <f aca="false">IF(AS144&gt;=AQ144,"Cumple","No cumple")</f>
        <v>#N/A</v>
      </c>
      <c r="AS144" s="61"/>
      <c r="AT144" s="65" t="n">
        <f aca="false">IFERROR(IF(Q144="ESTUDIO",BE144,IF(OR(U144=1,U144=""),MIN(X144,V144),W144)),0)</f>
        <v>0</v>
      </c>
      <c r="AU144" s="50" t="str">
        <f aca="false">IF(R144="POR HABITACIONES",AT144-S144,"")</f>
        <v/>
      </c>
      <c r="AV144" s="66" t="n">
        <v>0</v>
      </c>
      <c r="AW144" s="64" t="e">
        <f aca="false">IF(((VLOOKUP($AW$11,Datos!$K$6:$M$9,MATCH('ENUMERACION DE ALOJAMIENTOS'!$R144,Datos!$K$6:$M$6,0),0))*AT144)&lt;10,10,((VLOOKUP($AW$11,Datos!$K$6:$M$9,MATCH('ENUMERACION DE ALOJAMIENTOS'!$R144,Datos!$K$6:$M$6,0),0))*AT144))</f>
        <v>#N/A</v>
      </c>
      <c r="AX144" s="64" t="e">
        <f aca="false">VLOOKUP($AX$11,Datos!$K$6:$P$10,MATCH('ENUMERACION DE ALOJAMIENTOS'!$R144,Datos!$K$6:$P$6,0),0)</f>
        <v>#N/A</v>
      </c>
      <c r="AY144" s="64" t="str">
        <f aca="false">IF($Q144&lt;&gt;"VIVIENDA","",IF(AV144&lt;AW144,"No cumple",""))</f>
        <v/>
      </c>
      <c r="AZ144" s="64" t="str">
        <f aca="false">IF($Q144&lt;&gt;"ESTUDIO","",IF(AV144&lt;AX144,"No cumple",""))</f>
        <v/>
      </c>
      <c r="BA144" s="49" t="n">
        <f aca="false">IF(U144&lt;=1,6,10)</f>
        <v>6</v>
      </c>
      <c r="BB144" s="49" t="n">
        <f aca="false">IF(Q144="ESTUDIO",2,IF((10-AT144)&gt;AT144,ROUNDDOWN(AT144/2,0),MIN(10-AT144,ROUNDDOWN(AT144/2,0))))</f>
        <v>0</v>
      </c>
      <c r="BC144" s="49" t="n">
        <f aca="false">IF((10-AT144-S144)&gt;AT144,ROUNDDOWN(AT144/2,0),MIN(10-AT144-S144,ROUNDDOWN(AT144/2,0)))</f>
        <v>0</v>
      </c>
      <c r="BD144" s="50" t="n">
        <f aca="false">IF(OR(Q144="ESTUDIO",AND(COUNTIF(Z144:AP144,"DOBLE")=1,COUNTIF(Z144:AP144,"Seleccione Tipo")=4)),2,IFERROR(ROUNDDOWN(MIN(BB144:BC144),0),0))</f>
        <v>0</v>
      </c>
      <c r="BE144" s="52" t="s">
        <v>67</v>
      </c>
      <c r="BF144" s="53" t="n">
        <f aca="false">IF(R144="POR HABITACIONES",SUM(BE144,AU144),IF(Q144="ESTUDIO",BD144,SUM(AT144,BE144)))</f>
        <v>0</v>
      </c>
      <c r="BG144" s="54" t="str">
        <f aca="false">IF(OR(COUNTIF(P144:BE144,"No cumple")&gt;0,BF144=0),"NO CLASIFICABLE",R144)</f>
        <v>NO CLASIFICABLE</v>
      </c>
      <c r="BH144" s="67" t="str">
        <f aca="false">IF(AND(OR(Q144&lt;&gt;"Seleccione Tipo",R144&lt;&gt;"Seleccione tipo alquiler"),BG144="Seleccione tipo alquiler"),"Es obligatorio para su clasificación rellenar TIPO y TIPO DE ALQUILER de la vivienda","")</f>
        <v/>
      </c>
    </row>
    <row r="145" customFormat="false" ht="23.3" hidden="false" customHeight="false" outlineLevel="0" collapsed="false">
      <c r="A145" s="56" t="s">
        <v>63</v>
      </c>
      <c r="B145" s="57" t="str">
        <f aca="false">VLOOKUP(A145,VIA_CODIGO,2,0)</f>
        <v>XX</v>
      </c>
      <c r="C145" s="40" t="n">
        <f aca="false">IFERROR(VLOOKUP('ENUMERACION DE ALOJAMIENTOS'!F145,Datos!$A$1:$B$47,2,0),"")</f>
        <v>0</v>
      </c>
      <c r="D145" s="58"/>
      <c r="E145" s="59" t="str">
        <f aca="false">IFERROR(VLOOKUP('ENUMERACION DE ALOJAMIENTOS'!G145,Datos!$D$2:$F$1070,3,0),"")</f>
        <v/>
      </c>
      <c r="F145" s="43" t="s">
        <v>64</v>
      </c>
      <c r="G145" s="43"/>
      <c r="H145" s="60"/>
      <c r="I145" s="61"/>
      <c r="J145" s="61"/>
      <c r="K145" s="61"/>
      <c r="L145" s="61"/>
      <c r="M145" s="62"/>
      <c r="N145" s="61"/>
      <c r="O145" s="61"/>
      <c r="P145" s="61"/>
      <c r="Q145" s="58" t="s">
        <v>65</v>
      </c>
      <c r="R145" s="63" t="s">
        <v>66</v>
      </c>
      <c r="S145" s="63"/>
      <c r="T145" s="48" t="str">
        <f aca="false">IF(R145="POR HABITACIONES",IF(S145="","NO CUMPLE",""),"")</f>
        <v/>
      </c>
      <c r="U145" s="61"/>
      <c r="V145" s="64" t="e">
        <f aca="false">VLOOKUP($V$10,Datos!$K$6:$M$11,MATCH('ENUMERACION DE ALOJAMIENTOS'!R145,Datos!$K$6:$M$6,0),0)</f>
        <v>#N/A</v>
      </c>
      <c r="W145" s="64" t="e">
        <f aca="false">IF(OR(U145=1,U145=""),V145,(SUM(COUNTIF(Z145:AP145,"INDIVIDUAL"),(COUNTIF(Z145:AP145,"DOBLE"))*2)))</f>
        <v>#N/A</v>
      </c>
      <c r="X145" s="64" t="n">
        <f aca="false">SUM(COUNTIF(Z145:AP145,"INDIVIDUAL"),(COUNTIF(Z145:AP145,"DOBLE"))*2)</f>
        <v>0</v>
      </c>
      <c r="Y145" s="64"/>
      <c r="Z145" s="61" t="s">
        <v>65</v>
      </c>
      <c r="AA145" s="64" t="e">
        <f aca="false">VLOOKUP(Z145,Datos!$K$6:$M$9,MATCH('ENUMERACION DE ALOJAMIENTOS'!$R145,Datos!$K$6:$M$6,0),0)</f>
        <v>#N/A</v>
      </c>
      <c r="AB145" s="64" t="e">
        <f aca="false">IF(AC145&gt;=AA145,"Cumple","No cumple")</f>
        <v>#N/A</v>
      </c>
      <c r="AC145" s="61"/>
      <c r="AD145" s="61" t="s">
        <v>65</v>
      </c>
      <c r="AE145" s="64" t="e">
        <f aca="false">VLOOKUP(AD145,Datos!$K$6:$M$9,MATCH('ENUMERACION DE ALOJAMIENTOS'!$R145,Datos!$K$6:$M$6,0),0)</f>
        <v>#N/A</v>
      </c>
      <c r="AF145" s="64" t="e">
        <f aca="false">IF(AG145&gt;=AE145,"Cumple","No cumple")</f>
        <v>#N/A</v>
      </c>
      <c r="AG145" s="61"/>
      <c r="AH145" s="61" t="s">
        <v>65</v>
      </c>
      <c r="AI145" s="64" t="e">
        <f aca="false">VLOOKUP(AH145,Datos!$K$6:$M$9,MATCH('ENUMERACION DE ALOJAMIENTOS'!$R145,Datos!$K$6:$M$6,0),0)</f>
        <v>#N/A</v>
      </c>
      <c r="AJ145" s="64" t="e">
        <f aca="false">IF(AK145&gt;=AI145,"Cumple","No cumple")</f>
        <v>#N/A</v>
      </c>
      <c r="AK145" s="61"/>
      <c r="AL145" s="61" t="s">
        <v>65</v>
      </c>
      <c r="AM145" s="64" t="e">
        <f aca="false">VLOOKUP(AL145,Datos!$K$6:$M$9,MATCH('ENUMERACION DE ALOJAMIENTOS'!$R145,Datos!$K$6:$M$6,0),0)</f>
        <v>#N/A</v>
      </c>
      <c r="AN145" s="64" t="e">
        <f aca="false">IF(AO145&gt;=AM145,"Cumple","No cumple")</f>
        <v>#N/A</v>
      </c>
      <c r="AO145" s="61"/>
      <c r="AP145" s="61" t="s">
        <v>65</v>
      </c>
      <c r="AQ145" s="64" t="e">
        <f aca="false">VLOOKUP(AP145,Datos!$K$6:$M$9,MATCH('ENUMERACION DE ALOJAMIENTOS'!$R145,Datos!$K$6:$M$6,0),0)</f>
        <v>#N/A</v>
      </c>
      <c r="AR145" s="64" t="e">
        <f aca="false">IF(AS145&gt;=AQ145,"Cumple","No cumple")</f>
        <v>#N/A</v>
      </c>
      <c r="AS145" s="61"/>
      <c r="AT145" s="65" t="n">
        <f aca="false">IFERROR(IF(Q145="ESTUDIO",BE145,IF(OR(U145=1,U145=""),MIN(X145,V145),W145)),0)</f>
        <v>0</v>
      </c>
      <c r="AU145" s="50" t="str">
        <f aca="false">IF(R145="POR HABITACIONES",AT145-S145,"")</f>
        <v/>
      </c>
      <c r="AV145" s="66" t="n">
        <v>0</v>
      </c>
      <c r="AW145" s="64" t="e">
        <f aca="false">IF(((VLOOKUP($AW$11,Datos!$K$6:$M$9,MATCH('ENUMERACION DE ALOJAMIENTOS'!$R145,Datos!$K$6:$M$6,0),0))*AT145)&lt;10,10,((VLOOKUP($AW$11,Datos!$K$6:$M$9,MATCH('ENUMERACION DE ALOJAMIENTOS'!$R145,Datos!$K$6:$M$6,0),0))*AT145))</f>
        <v>#N/A</v>
      </c>
      <c r="AX145" s="64" t="e">
        <f aca="false">VLOOKUP($AX$11,Datos!$K$6:$P$10,MATCH('ENUMERACION DE ALOJAMIENTOS'!$R145,Datos!$K$6:$P$6,0),0)</f>
        <v>#N/A</v>
      </c>
      <c r="AY145" s="64" t="str">
        <f aca="false">IF($Q145&lt;&gt;"VIVIENDA","",IF(AV145&lt;AW145,"No cumple",""))</f>
        <v/>
      </c>
      <c r="AZ145" s="64" t="str">
        <f aca="false">IF($Q145&lt;&gt;"ESTUDIO","",IF(AV145&lt;AX145,"No cumple",""))</f>
        <v/>
      </c>
      <c r="BA145" s="49" t="n">
        <f aca="false">IF(U145&lt;=1,6,10)</f>
        <v>6</v>
      </c>
      <c r="BB145" s="49" t="n">
        <f aca="false">IF(Q145="ESTUDIO",2,IF((10-AT145)&gt;AT145,ROUNDDOWN(AT145/2,0),MIN(10-AT145,ROUNDDOWN(AT145/2,0))))</f>
        <v>0</v>
      </c>
      <c r="BC145" s="49" t="n">
        <f aca="false">IF((10-AT145-S145)&gt;AT145,ROUNDDOWN(AT145/2,0),MIN(10-AT145-S145,ROUNDDOWN(AT145/2,0)))</f>
        <v>0</v>
      </c>
      <c r="BD145" s="50" t="n">
        <f aca="false">IF(OR(Q145="ESTUDIO",AND(COUNTIF(Z145:AP145,"DOBLE")=1,COUNTIF(Z145:AP145,"Seleccione Tipo")=4)),2,IFERROR(ROUNDDOWN(MIN(BB145:BC145),0),0))</f>
        <v>0</v>
      </c>
      <c r="BE145" s="52" t="s">
        <v>67</v>
      </c>
      <c r="BF145" s="53" t="n">
        <f aca="false">IF(R145="POR HABITACIONES",SUM(BE145,AU145),IF(Q145="ESTUDIO",BD145,SUM(AT145,BE145)))</f>
        <v>0</v>
      </c>
      <c r="BG145" s="54" t="str">
        <f aca="false">IF(OR(COUNTIF(P145:BE145,"No cumple")&gt;0,BF145=0),"NO CLASIFICABLE",R145)</f>
        <v>NO CLASIFICABLE</v>
      </c>
      <c r="BH145" s="67" t="str">
        <f aca="false">IF(AND(OR(Q145&lt;&gt;"Seleccione Tipo",R145&lt;&gt;"Seleccione tipo alquiler"),BG145="Seleccione tipo alquiler"),"Es obligatorio para su clasificación rellenar TIPO y TIPO DE ALQUILER de la vivienda","")</f>
        <v/>
      </c>
    </row>
    <row r="146" customFormat="false" ht="23.3" hidden="false" customHeight="false" outlineLevel="0" collapsed="false">
      <c r="A146" s="56" t="s">
        <v>63</v>
      </c>
      <c r="B146" s="57" t="str">
        <f aca="false">VLOOKUP(A146,VIA_CODIGO,2,0)</f>
        <v>XX</v>
      </c>
      <c r="C146" s="40" t="n">
        <f aca="false">IFERROR(VLOOKUP('ENUMERACION DE ALOJAMIENTOS'!F146,Datos!$A$1:$B$47,2,0),"")</f>
        <v>0</v>
      </c>
      <c r="D146" s="58"/>
      <c r="E146" s="59" t="str">
        <f aca="false">IFERROR(VLOOKUP('ENUMERACION DE ALOJAMIENTOS'!G146,Datos!$D$2:$F$1070,3,0),"")</f>
        <v/>
      </c>
      <c r="F146" s="43" t="s">
        <v>64</v>
      </c>
      <c r="G146" s="43"/>
      <c r="H146" s="60"/>
      <c r="I146" s="61"/>
      <c r="J146" s="61"/>
      <c r="K146" s="61"/>
      <c r="L146" s="61"/>
      <c r="M146" s="62"/>
      <c r="N146" s="61"/>
      <c r="O146" s="61"/>
      <c r="P146" s="61"/>
      <c r="Q146" s="58" t="s">
        <v>65</v>
      </c>
      <c r="R146" s="63" t="s">
        <v>66</v>
      </c>
      <c r="S146" s="63"/>
      <c r="T146" s="48" t="str">
        <f aca="false">IF(R146="POR HABITACIONES",IF(S146="","NO CUMPLE",""),"")</f>
        <v/>
      </c>
      <c r="U146" s="61"/>
      <c r="V146" s="64" t="e">
        <f aca="false">VLOOKUP($V$10,Datos!$K$6:$M$11,MATCH('ENUMERACION DE ALOJAMIENTOS'!R146,Datos!$K$6:$M$6,0),0)</f>
        <v>#N/A</v>
      </c>
      <c r="W146" s="64" t="e">
        <f aca="false">IF(OR(U146=1,U146=""),V146,(SUM(COUNTIF(Z146:AP146,"INDIVIDUAL"),(COUNTIF(Z146:AP146,"DOBLE"))*2)))</f>
        <v>#N/A</v>
      </c>
      <c r="X146" s="64" t="n">
        <f aca="false">SUM(COUNTIF(Z146:AP146,"INDIVIDUAL"),(COUNTIF(Z146:AP146,"DOBLE"))*2)</f>
        <v>0</v>
      </c>
      <c r="Y146" s="64"/>
      <c r="Z146" s="61" t="s">
        <v>65</v>
      </c>
      <c r="AA146" s="64" t="e">
        <f aca="false">VLOOKUP(Z146,Datos!$K$6:$M$9,MATCH('ENUMERACION DE ALOJAMIENTOS'!$R146,Datos!$K$6:$M$6,0),0)</f>
        <v>#N/A</v>
      </c>
      <c r="AB146" s="64" t="e">
        <f aca="false">IF(AC146&gt;=AA146,"Cumple","No cumple")</f>
        <v>#N/A</v>
      </c>
      <c r="AC146" s="61"/>
      <c r="AD146" s="61" t="s">
        <v>65</v>
      </c>
      <c r="AE146" s="64" t="e">
        <f aca="false">VLOOKUP(AD146,Datos!$K$6:$M$9,MATCH('ENUMERACION DE ALOJAMIENTOS'!$R146,Datos!$K$6:$M$6,0),0)</f>
        <v>#N/A</v>
      </c>
      <c r="AF146" s="64" t="e">
        <f aca="false">IF(AG146&gt;=AE146,"Cumple","No cumple")</f>
        <v>#N/A</v>
      </c>
      <c r="AG146" s="61"/>
      <c r="AH146" s="61" t="s">
        <v>65</v>
      </c>
      <c r="AI146" s="64" t="e">
        <f aca="false">VLOOKUP(AH146,Datos!$K$6:$M$9,MATCH('ENUMERACION DE ALOJAMIENTOS'!$R146,Datos!$K$6:$M$6,0),0)</f>
        <v>#N/A</v>
      </c>
      <c r="AJ146" s="64" t="e">
        <f aca="false">IF(AK146&gt;=AI146,"Cumple","No cumple")</f>
        <v>#N/A</v>
      </c>
      <c r="AK146" s="61"/>
      <c r="AL146" s="61" t="s">
        <v>65</v>
      </c>
      <c r="AM146" s="64" t="e">
        <f aca="false">VLOOKUP(AL146,Datos!$K$6:$M$9,MATCH('ENUMERACION DE ALOJAMIENTOS'!$R146,Datos!$K$6:$M$6,0),0)</f>
        <v>#N/A</v>
      </c>
      <c r="AN146" s="64" t="e">
        <f aca="false">IF(AO146&gt;=AM146,"Cumple","No cumple")</f>
        <v>#N/A</v>
      </c>
      <c r="AO146" s="61"/>
      <c r="AP146" s="61" t="s">
        <v>65</v>
      </c>
      <c r="AQ146" s="64" t="e">
        <f aca="false">VLOOKUP(AP146,Datos!$K$6:$M$9,MATCH('ENUMERACION DE ALOJAMIENTOS'!$R146,Datos!$K$6:$M$6,0),0)</f>
        <v>#N/A</v>
      </c>
      <c r="AR146" s="64" t="e">
        <f aca="false">IF(AS146&gt;=AQ146,"Cumple","No cumple")</f>
        <v>#N/A</v>
      </c>
      <c r="AS146" s="61"/>
      <c r="AT146" s="65" t="n">
        <f aca="false">IFERROR(IF(Q146="ESTUDIO",BE146,IF(OR(U146=1,U146=""),MIN(X146,V146),W146)),0)</f>
        <v>0</v>
      </c>
      <c r="AU146" s="50" t="str">
        <f aca="false">IF(R146="POR HABITACIONES",AT146-S146,"")</f>
        <v/>
      </c>
      <c r="AV146" s="66" t="n">
        <v>0</v>
      </c>
      <c r="AW146" s="64" t="e">
        <f aca="false">IF(((VLOOKUP($AW$11,Datos!$K$6:$M$9,MATCH('ENUMERACION DE ALOJAMIENTOS'!$R146,Datos!$K$6:$M$6,0),0))*AT146)&lt;10,10,((VLOOKUP($AW$11,Datos!$K$6:$M$9,MATCH('ENUMERACION DE ALOJAMIENTOS'!$R146,Datos!$K$6:$M$6,0),0))*AT146))</f>
        <v>#N/A</v>
      </c>
      <c r="AX146" s="64" t="e">
        <f aca="false">VLOOKUP($AX$11,Datos!$K$6:$P$10,MATCH('ENUMERACION DE ALOJAMIENTOS'!$R146,Datos!$K$6:$P$6,0),0)</f>
        <v>#N/A</v>
      </c>
      <c r="AY146" s="64" t="str">
        <f aca="false">IF($Q146&lt;&gt;"VIVIENDA","",IF(AV146&lt;AW146,"No cumple",""))</f>
        <v/>
      </c>
      <c r="AZ146" s="64" t="str">
        <f aca="false">IF($Q146&lt;&gt;"ESTUDIO","",IF(AV146&lt;AX146,"No cumple",""))</f>
        <v/>
      </c>
      <c r="BA146" s="49" t="n">
        <f aca="false">IF(U146&lt;=1,6,10)</f>
        <v>6</v>
      </c>
      <c r="BB146" s="49" t="n">
        <f aca="false">IF(Q146="ESTUDIO",2,IF((10-AT146)&gt;AT146,ROUNDDOWN(AT146/2,0),MIN(10-AT146,ROUNDDOWN(AT146/2,0))))</f>
        <v>0</v>
      </c>
      <c r="BC146" s="49" t="n">
        <f aca="false">IF((10-AT146-S146)&gt;AT146,ROUNDDOWN(AT146/2,0),MIN(10-AT146-S146,ROUNDDOWN(AT146/2,0)))</f>
        <v>0</v>
      </c>
      <c r="BD146" s="50" t="n">
        <f aca="false">IF(OR(Q146="ESTUDIO",AND(COUNTIF(Z146:AP146,"DOBLE")=1,COUNTIF(Z146:AP146,"Seleccione Tipo")=4)),2,IFERROR(ROUNDDOWN(MIN(BB146:BC146),0),0))</f>
        <v>0</v>
      </c>
      <c r="BE146" s="52" t="s">
        <v>67</v>
      </c>
      <c r="BF146" s="53" t="n">
        <f aca="false">IF(R146="POR HABITACIONES",SUM(BE146,AU146),IF(Q146="ESTUDIO",BD146,SUM(AT146,BE146)))</f>
        <v>0</v>
      </c>
      <c r="BG146" s="54" t="str">
        <f aca="false">IF(OR(COUNTIF(P146:BE146,"No cumple")&gt;0,BF146=0),"NO CLASIFICABLE",R146)</f>
        <v>NO CLASIFICABLE</v>
      </c>
      <c r="BH146" s="67" t="str">
        <f aca="false">IF(AND(OR(Q146&lt;&gt;"Seleccione Tipo",R146&lt;&gt;"Seleccione tipo alquiler"),BG146="Seleccione tipo alquiler"),"Es obligatorio para su clasificación rellenar TIPO y TIPO DE ALQUILER de la vivienda","")</f>
        <v/>
      </c>
    </row>
    <row r="147" customFormat="false" ht="23.3" hidden="false" customHeight="false" outlineLevel="0" collapsed="false">
      <c r="A147" s="56" t="s">
        <v>63</v>
      </c>
      <c r="B147" s="57" t="str">
        <f aca="false">VLOOKUP(A147,VIA_CODIGO,2,0)</f>
        <v>XX</v>
      </c>
      <c r="C147" s="40" t="n">
        <f aca="false">IFERROR(VLOOKUP('ENUMERACION DE ALOJAMIENTOS'!F147,Datos!$A$1:$B$47,2,0),"")</f>
        <v>0</v>
      </c>
      <c r="D147" s="58"/>
      <c r="E147" s="59" t="str">
        <f aca="false">IFERROR(VLOOKUP('ENUMERACION DE ALOJAMIENTOS'!G147,Datos!$D$2:$F$1070,3,0),"")</f>
        <v/>
      </c>
      <c r="F147" s="43" t="s">
        <v>64</v>
      </c>
      <c r="G147" s="43"/>
      <c r="H147" s="60"/>
      <c r="I147" s="61"/>
      <c r="J147" s="61"/>
      <c r="K147" s="61"/>
      <c r="L147" s="61"/>
      <c r="M147" s="62"/>
      <c r="N147" s="61"/>
      <c r="O147" s="61"/>
      <c r="P147" s="61"/>
      <c r="Q147" s="58" t="s">
        <v>65</v>
      </c>
      <c r="R147" s="63" t="s">
        <v>66</v>
      </c>
      <c r="S147" s="63"/>
      <c r="T147" s="48" t="str">
        <f aca="false">IF(R147="POR HABITACIONES",IF(S147="","NO CUMPLE",""),"")</f>
        <v/>
      </c>
      <c r="U147" s="61"/>
      <c r="V147" s="64" t="e">
        <f aca="false">VLOOKUP($V$10,Datos!$K$6:$M$11,MATCH('ENUMERACION DE ALOJAMIENTOS'!R147,Datos!$K$6:$M$6,0),0)</f>
        <v>#N/A</v>
      </c>
      <c r="W147" s="64" t="e">
        <f aca="false">IF(OR(U147=1,U147=""),V147,(SUM(COUNTIF(Z147:AP147,"INDIVIDUAL"),(COUNTIF(Z147:AP147,"DOBLE"))*2)))</f>
        <v>#N/A</v>
      </c>
      <c r="X147" s="64" t="n">
        <f aca="false">SUM(COUNTIF(Z147:AP147,"INDIVIDUAL"),(COUNTIF(Z147:AP147,"DOBLE"))*2)</f>
        <v>0</v>
      </c>
      <c r="Y147" s="64"/>
      <c r="Z147" s="61" t="s">
        <v>65</v>
      </c>
      <c r="AA147" s="64" t="e">
        <f aca="false">VLOOKUP(Z147,Datos!$K$6:$M$9,MATCH('ENUMERACION DE ALOJAMIENTOS'!$R147,Datos!$K$6:$M$6,0),0)</f>
        <v>#N/A</v>
      </c>
      <c r="AB147" s="64" t="e">
        <f aca="false">IF(AC147&gt;=AA147,"Cumple","No cumple")</f>
        <v>#N/A</v>
      </c>
      <c r="AC147" s="61"/>
      <c r="AD147" s="61" t="s">
        <v>65</v>
      </c>
      <c r="AE147" s="64" t="e">
        <f aca="false">VLOOKUP(AD147,Datos!$K$6:$M$9,MATCH('ENUMERACION DE ALOJAMIENTOS'!$R147,Datos!$K$6:$M$6,0),0)</f>
        <v>#N/A</v>
      </c>
      <c r="AF147" s="64" t="e">
        <f aca="false">IF(AG147&gt;=AE147,"Cumple","No cumple")</f>
        <v>#N/A</v>
      </c>
      <c r="AG147" s="61"/>
      <c r="AH147" s="61" t="s">
        <v>65</v>
      </c>
      <c r="AI147" s="64" t="e">
        <f aca="false">VLOOKUP(AH147,Datos!$K$6:$M$9,MATCH('ENUMERACION DE ALOJAMIENTOS'!$R147,Datos!$K$6:$M$6,0),0)</f>
        <v>#N/A</v>
      </c>
      <c r="AJ147" s="64" t="e">
        <f aca="false">IF(AK147&gt;=AI147,"Cumple","No cumple")</f>
        <v>#N/A</v>
      </c>
      <c r="AK147" s="61"/>
      <c r="AL147" s="61" t="s">
        <v>65</v>
      </c>
      <c r="AM147" s="64" t="e">
        <f aca="false">VLOOKUP(AL147,Datos!$K$6:$M$9,MATCH('ENUMERACION DE ALOJAMIENTOS'!$R147,Datos!$K$6:$M$6,0),0)</f>
        <v>#N/A</v>
      </c>
      <c r="AN147" s="64" t="e">
        <f aca="false">IF(AO147&gt;=AM147,"Cumple","No cumple")</f>
        <v>#N/A</v>
      </c>
      <c r="AO147" s="61"/>
      <c r="AP147" s="61" t="s">
        <v>65</v>
      </c>
      <c r="AQ147" s="64" t="e">
        <f aca="false">VLOOKUP(AP147,Datos!$K$6:$M$9,MATCH('ENUMERACION DE ALOJAMIENTOS'!$R147,Datos!$K$6:$M$6,0),0)</f>
        <v>#N/A</v>
      </c>
      <c r="AR147" s="64" t="e">
        <f aca="false">IF(AS147&gt;=AQ147,"Cumple","No cumple")</f>
        <v>#N/A</v>
      </c>
      <c r="AS147" s="61"/>
      <c r="AT147" s="65" t="n">
        <f aca="false">IFERROR(IF(Q147="ESTUDIO",BE147,IF(OR(U147=1,U147=""),MIN(X147,V147),W147)),0)</f>
        <v>0</v>
      </c>
      <c r="AU147" s="50" t="str">
        <f aca="false">IF(R147="POR HABITACIONES",AT147-S147,"")</f>
        <v/>
      </c>
      <c r="AV147" s="66" t="n">
        <v>0</v>
      </c>
      <c r="AW147" s="64" t="e">
        <f aca="false">IF(((VLOOKUP($AW$11,Datos!$K$6:$M$9,MATCH('ENUMERACION DE ALOJAMIENTOS'!$R147,Datos!$K$6:$M$6,0),0))*AT147)&lt;10,10,((VLOOKUP($AW$11,Datos!$K$6:$M$9,MATCH('ENUMERACION DE ALOJAMIENTOS'!$R147,Datos!$K$6:$M$6,0),0))*AT147))</f>
        <v>#N/A</v>
      </c>
      <c r="AX147" s="64" t="e">
        <f aca="false">VLOOKUP($AX$11,Datos!$K$6:$P$10,MATCH('ENUMERACION DE ALOJAMIENTOS'!$R147,Datos!$K$6:$P$6,0),0)</f>
        <v>#N/A</v>
      </c>
      <c r="AY147" s="64" t="str">
        <f aca="false">IF($Q147&lt;&gt;"VIVIENDA","",IF(AV147&lt;AW147,"No cumple",""))</f>
        <v/>
      </c>
      <c r="AZ147" s="64" t="str">
        <f aca="false">IF($Q147&lt;&gt;"ESTUDIO","",IF(AV147&lt;AX147,"No cumple",""))</f>
        <v/>
      </c>
      <c r="BA147" s="49" t="n">
        <f aca="false">IF(U147&lt;=1,6,10)</f>
        <v>6</v>
      </c>
      <c r="BB147" s="49" t="n">
        <f aca="false">IF(Q147="ESTUDIO",2,IF((10-AT147)&gt;AT147,ROUNDDOWN(AT147/2,0),MIN(10-AT147,ROUNDDOWN(AT147/2,0))))</f>
        <v>0</v>
      </c>
      <c r="BC147" s="49" t="n">
        <f aca="false">IF((10-AT147-S147)&gt;AT147,ROUNDDOWN(AT147/2,0),MIN(10-AT147-S147,ROUNDDOWN(AT147/2,0)))</f>
        <v>0</v>
      </c>
      <c r="BD147" s="50" t="n">
        <f aca="false">IF(OR(Q147="ESTUDIO",AND(COUNTIF(Z147:AP147,"DOBLE")=1,COUNTIF(Z147:AP147,"Seleccione Tipo")=4)),2,IFERROR(ROUNDDOWN(MIN(BB147:BC147),0),0))</f>
        <v>0</v>
      </c>
      <c r="BE147" s="52" t="s">
        <v>67</v>
      </c>
      <c r="BF147" s="53" t="n">
        <f aca="false">IF(R147="POR HABITACIONES",SUM(BE147,AU147),IF(Q147="ESTUDIO",BD147,SUM(AT147,BE147)))</f>
        <v>0</v>
      </c>
      <c r="BG147" s="54" t="str">
        <f aca="false">IF(OR(COUNTIF(P147:BE147,"No cumple")&gt;0,BF147=0),"NO CLASIFICABLE",R147)</f>
        <v>NO CLASIFICABLE</v>
      </c>
      <c r="BH147" s="67" t="str">
        <f aca="false">IF(AND(OR(Q147&lt;&gt;"Seleccione Tipo",R147&lt;&gt;"Seleccione tipo alquiler"),BG147="Seleccione tipo alquiler"),"Es obligatorio para su clasificación rellenar TIPO y TIPO DE ALQUILER de la vivienda","")</f>
        <v/>
      </c>
    </row>
    <row r="148" customFormat="false" ht="23.3" hidden="false" customHeight="false" outlineLevel="0" collapsed="false">
      <c r="A148" s="56" t="s">
        <v>63</v>
      </c>
      <c r="B148" s="57" t="str">
        <f aca="false">VLOOKUP(A148,VIA_CODIGO,2,0)</f>
        <v>XX</v>
      </c>
      <c r="C148" s="40" t="n">
        <f aca="false">IFERROR(VLOOKUP('ENUMERACION DE ALOJAMIENTOS'!F148,Datos!$A$1:$B$47,2,0),"")</f>
        <v>0</v>
      </c>
      <c r="D148" s="58"/>
      <c r="E148" s="59" t="str">
        <f aca="false">IFERROR(VLOOKUP('ENUMERACION DE ALOJAMIENTOS'!G148,Datos!$D$2:$F$1070,3,0),"")</f>
        <v/>
      </c>
      <c r="F148" s="43" t="s">
        <v>64</v>
      </c>
      <c r="G148" s="43"/>
      <c r="H148" s="60"/>
      <c r="I148" s="61"/>
      <c r="J148" s="61"/>
      <c r="K148" s="61"/>
      <c r="L148" s="61"/>
      <c r="M148" s="62"/>
      <c r="N148" s="61"/>
      <c r="O148" s="61"/>
      <c r="P148" s="61"/>
      <c r="Q148" s="58" t="s">
        <v>65</v>
      </c>
      <c r="R148" s="63" t="s">
        <v>66</v>
      </c>
      <c r="S148" s="63"/>
      <c r="T148" s="48" t="str">
        <f aca="false">IF(R148="POR HABITACIONES",IF(S148="","NO CUMPLE",""),"")</f>
        <v/>
      </c>
      <c r="U148" s="61"/>
      <c r="V148" s="64" t="e">
        <f aca="false">VLOOKUP($V$10,Datos!$K$6:$M$11,MATCH('ENUMERACION DE ALOJAMIENTOS'!R148,Datos!$K$6:$M$6,0),0)</f>
        <v>#N/A</v>
      </c>
      <c r="W148" s="64" t="e">
        <f aca="false">IF(OR(U148=1,U148=""),V148,(SUM(COUNTIF(Z148:AP148,"INDIVIDUAL"),(COUNTIF(Z148:AP148,"DOBLE"))*2)))</f>
        <v>#N/A</v>
      </c>
      <c r="X148" s="64" t="n">
        <f aca="false">SUM(COUNTIF(Z148:AP148,"INDIVIDUAL"),(COUNTIF(Z148:AP148,"DOBLE"))*2)</f>
        <v>0</v>
      </c>
      <c r="Y148" s="64"/>
      <c r="Z148" s="61" t="s">
        <v>65</v>
      </c>
      <c r="AA148" s="64" t="e">
        <f aca="false">VLOOKUP(Z148,Datos!$K$6:$M$9,MATCH('ENUMERACION DE ALOJAMIENTOS'!$R148,Datos!$K$6:$M$6,0),0)</f>
        <v>#N/A</v>
      </c>
      <c r="AB148" s="64" t="e">
        <f aca="false">IF(AC148&gt;=AA148,"Cumple","No cumple")</f>
        <v>#N/A</v>
      </c>
      <c r="AC148" s="61"/>
      <c r="AD148" s="61" t="s">
        <v>65</v>
      </c>
      <c r="AE148" s="64" t="e">
        <f aca="false">VLOOKUP(AD148,Datos!$K$6:$M$9,MATCH('ENUMERACION DE ALOJAMIENTOS'!$R148,Datos!$K$6:$M$6,0),0)</f>
        <v>#N/A</v>
      </c>
      <c r="AF148" s="64" t="e">
        <f aca="false">IF(AG148&gt;=AE148,"Cumple","No cumple")</f>
        <v>#N/A</v>
      </c>
      <c r="AG148" s="61"/>
      <c r="AH148" s="61" t="s">
        <v>65</v>
      </c>
      <c r="AI148" s="64" t="e">
        <f aca="false">VLOOKUP(AH148,Datos!$K$6:$M$9,MATCH('ENUMERACION DE ALOJAMIENTOS'!$R148,Datos!$K$6:$M$6,0),0)</f>
        <v>#N/A</v>
      </c>
      <c r="AJ148" s="64" t="e">
        <f aca="false">IF(AK148&gt;=AI148,"Cumple","No cumple")</f>
        <v>#N/A</v>
      </c>
      <c r="AK148" s="61"/>
      <c r="AL148" s="61" t="s">
        <v>65</v>
      </c>
      <c r="AM148" s="64" t="e">
        <f aca="false">VLOOKUP(AL148,Datos!$K$6:$M$9,MATCH('ENUMERACION DE ALOJAMIENTOS'!$R148,Datos!$K$6:$M$6,0),0)</f>
        <v>#N/A</v>
      </c>
      <c r="AN148" s="64" t="e">
        <f aca="false">IF(AO148&gt;=AM148,"Cumple","No cumple")</f>
        <v>#N/A</v>
      </c>
      <c r="AO148" s="61"/>
      <c r="AP148" s="61" t="s">
        <v>65</v>
      </c>
      <c r="AQ148" s="64" t="e">
        <f aca="false">VLOOKUP(AP148,Datos!$K$6:$M$9,MATCH('ENUMERACION DE ALOJAMIENTOS'!$R148,Datos!$K$6:$M$6,0),0)</f>
        <v>#N/A</v>
      </c>
      <c r="AR148" s="64" t="e">
        <f aca="false">IF(AS148&gt;=AQ148,"Cumple","No cumple")</f>
        <v>#N/A</v>
      </c>
      <c r="AS148" s="61"/>
      <c r="AT148" s="65" t="n">
        <f aca="false">IFERROR(IF(Q148="ESTUDIO",BE148,IF(OR(U148=1,U148=""),MIN(X148,V148),W148)),0)</f>
        <v>0</v>
      </c>
      <c r="AU148" s="50" t="str">
        <f aca="false">IF(R148="POR HABITACIONES",AT148-S148,"")</f>
        <v/>
      </c>
      <c r="AV148" s="66" t="n">
        <v>0</v>
      </c>
      <c r="AW148" s="64" t="e">
        <f aca="false">IF(((VLOOKUP($AW$11,Datos!$K$6:$M$9,MATCH('ENUMERACION DE ALOJAMIENTOS'!$R148,Datos!$K$6:$M$6,0),0))*AT148)&lt;10,10,((VLOOKUP($AW$11,Datos!$K$6:$M$9,MATCH('ENUMERACION DE ALOJAMIENTOS'!$R148,Datos!$K$6:$M$6,0),0))*AT148))</f>
        <v>#N/A</v>
      </c>
      <c r="AX148" s="64" t="e">
        <f aca="false">VLOOKUP($AX$11,Datos!$K$6:$P$10,MATCH('ENUMERACION DE ALOJAMIENTOS'!$R148,Datos!$K$6:$P$6,0),0)</f>
        <v>#N/A</v>
      </c>
      <c r="AY148" s="64" t="str">
        <f aca="false">IF($Q148&lt;&gt;"VIVIENDA","",IF(AV148&lt;AW148,"No cumple",""))</f>
        <v/>
      </c>
      <c r="AZ148" s="64" t="str">
        <f aca="false">IF($Q148&lt;&gt;"ESTUDIO","",IF(AV148&lt;AX148,"No cumple",""))</f>
        <v/>
      </c>
      <c r="BA148" s="49" t="n">
        <f aca="false">IF(U148&lt;=1,6,10)</f>
        <v>6</v>
      </c>
      <c r="BB148" s="49" t="n">
        <f aca="false">IF(Q148="ESTUDIO",2,IF((10-AT148)&gt;AT148,ROUNDDOWN(AT148/2,0),MIN(10-AT148,ROUNDDOWN(AT148/2,0))))</f>
        <v>0</v>
      </c>
      <c r="BC148" s="49" t="n">
        <f aca="false">IF((10-AT148-S148)&gt;AT148,ROUNDDOWN(AT148/2,0),MIN(10-AT148-S148,ROUNDDOWN(AT148/2,0)))</f>
        <v>0</v>
      </c>
      <c r="BD148" s="50" t="n">
        <f aca="false">IF(OR(Q148="ESTUDIO",AND(COUNTIF(Z148:AP148,"DOBLE")=1,COUNTIF(Z148:AP148,"Seleccione Tipo")=4)),2,IFERROR(ROUNDDOWN(MIN(BB148:BC148),0),0))</f>
        <v>0</v>
      </c>
      <c r="BE148" s="52" t="s">
        <v>67</v>
      </c>
      <c r="BF148" s="53" t="n">
        <f aca="false">IF(R148="POR HABITACIONES",SUM(BE148,AU148),IF(Q148="ESTUDIO",BD148,SUM(AT148,BE148)))</f>
        <v>0</v>
      </c>
      <c r="BG148" s="54" t="str">
        <f aca="false">IF(OR(COUNTIF(P148:BE148,"No cumple")&gt;0,BF148=0),"NO CLASIFICABLE",R148)</f>
        <v>NO CLASIFICABLE</v>
      </c>
      <c r="BH148" s="67" t="str">
        <f aca="false">IF(AND(OR(Q148&lt;&gt;"Seleccione Tipo",R148&lt;&gt;"Seleccione tipo alquiler"),BG148="Seleccione tipo alquiler"),"Es obligatorio para su clasificación rellenar TIPO y TIPO DE ALQUILER de la vivienda","")</f>
        <v/>
      </c>
    </row>
    <row r="149" customFormat="false" ht="23.3" hidden="false" customHeight="false" outlineLevel="0" collapsed="false">
      <c r="A149" s="56" t="s">
        <v>63</v>
      </c>
      <c r="B149" s="57" t="str">
        <f aca="false">VLOOKUP(A149,VIA_CODIGO,2,0)</f>
        <v>XX</v>
      </c>
      <c r="C149" s="40" t="n">
        <f aca="false">IFERROR(VLOOKUP('ENUMERACION DE ALOJAMIENTOS'!F149,Datos!$A$1:$B$47,2,0),"")</f>
        <v>0</v>
      </c>
      <c r="D149" s="58"/>
      <c r="E149" s="59" t="str">
        <f aca="false">IFERROR(VLOOKUP('ENUMERACION DE ALOJAMIENTOS'!G149,Datos!$D$2:$F$1070,3,0),"")</f>
        <v/>
      </c>
      <c r="F149" s="43" t="s">
        <v>64</v>
      </c>
      <c r="G149" s="43"/>
      <c r="H149" s="60"/>
      <c r="I149" s="61"/>
      <c r="J149" s="61"/>
      <c r="K149" s="61"/>
      <c r="L149" s="61"/>
      <c r="M149" s="62"/>
      <c r="N149" s="61"/>
      <c r="O149" s="61"/>
      <c r="P149" s="61"/>
      <c r="Q149" s="58" t="s">
        <v>65</v>
      </c>
      <c r="R149" s="63" t="s">
        <v>66</v>
      </c>
      <c r="S149" s="63"/>
      <c r="T149" s="48" t="str">
        <f aca="false">IF(R149="POR HABITACIONES",IF(S149="","NO CUMPLE",""),"")</f>
        <v/>
      </c>
      <c r="U149" s="61"/>
      <c r="V149" s="64" t="e">
        <f aca="false">VLOOKUP($V$10,Datos!$K$6:$M$11,MATCH('ENUMERACION DE ALOJAMIENTOS'!R149,Datos!$K$6:$M$6,0),0)</f>
        <v>#N/A</v>
      </c>
      <c r="W149" s="64" t="e">
        <f aca="false">IF(OR(U149=1,U149=""),V149,(SUM(COUNTIF(Z149:AP149,"INDIVIDUAL"),(COUNTIF(Z149:AP149,"DOBLE"))*2)))</f>
        <v>#N/A</v>
      </c>
      <c r="X149" s="64" t="n">
        <f aca="false">SUM(COUNTIF(Z149:AP149,"INDIVIDUAL"),(COUNTIF(Z149:AP149,"DOBLE"))*2)</f>
        <v>0</v>
      </c>
      <c r="Y149" s="64"/>
      <c r="Z149" s="61" t="s">
        <v>65</v>
      </c>
      <c r="AA149" s="64" t="e">
        <f aca="false">VLOOKUP(Z149,Datos!$K$6:$M$9,MATCH('ENUMERACION DE ALOJAMIENTOS'!$R149,Datos!$K$6:$M$6,0),0)</f>
        <v>#N/A</v>
      </c>
      <c r="AB149" s="64" t="e">
        <f aca="false">IF(AC149&gt;=AA149,"Cumple","No cumple")</f>
        <v>#N/A</v>
      </c>
      <c r="AC149" s="61"/>
      <c r="AD149" s="61" t="s">
        <v>65</v>
      </c>
      <c r="AE149" s="64" t="e">
        <f aca="false">VLOOKUP(AD149,Datos!$K$6:$M$9,MATCH('ENUMERACION DE ALOJAMIENTOS'!$R149,Datos!$K$6:$M$6,0),0)</f>
        <v>#N/A</v>
      </c>
      <c r="AF149" s="64" t="e">
        <f aca="false">IF(AG149&gt;=AE149,"Cumple","No cumple")</f>
        <v>#N/A</v>
      </c>
      <c r="AG149" s="61"/>
      <c r="AH149" s="61" t="s">
        <v>65</v>
      </c>
      <c r="AI149" s="64" t="e">
        <f aca="false">VLOOKUP(AH149,Datos!$K$6:$M$9,MATCH('ENUMERACION DE ALOJAMIENTOS'!$R149,Datos!$K$6:$M$6,0),0)</f>
        <v>#N/A</v>
      </c>
      <c r="AJ149" s="64" t="e">
        <f aca="false">IF(AK149&gt;=AI149,"Cumple","No cumple")</f>
        <v>#N/A</v>
      </c>
      <c r="AK149" s="61"/>
      <c r="AL149" s="61" t="s">
        <v>65</v>
      </c>
      <c r="AM149" s="64" t="e">
        <f aca="false">VLOOKUP(AL149,Datos!$K$6:$M$9,MATCH('ENUMERACION DE ALOJAMIENTOS'!$R149,Datos!$K$6:$M$6,0),0)</f>
        <v>#N/A</v>
      </c>
      <c r="AN149" s="64" t="e">
        <f aca="false">IF(AO149&gt;=AM149,"Cumple","No cumple")</f>
        <v>#N/A</v>
      </c>
      <c r="AO149" s="61"/>
      <c r="AP149" s="61" t="s">
        <v>65</v>
      </c>
      <c r="AQ149" s="64" t="e">
        <f aca="false">VLOOKUP(AP149,Datos!$K$6:$M$9,MATCH('ENUMERACION DE ALOJAMIENTOS'!$R149,Datos!$K$6:$M$6,0),0)</f>
        <v>#N/A</v>
      </c>
      <c r="AR149" s="64" t="e">
        <f aca="false">IF(AS149&gt;=AQ149,"Cumple","No cumple")</f>
        <v>#N/A</v>
      </c>
      <c r="AS149" s="61"/>
      <c r="AT149" s="65" t="n">
        <f aca="false">IFERROR(IF(Q149="ESTUDIO",BE149,IF(OR(U149=1,U149=""),MIN(X149,V149),W149)),0)</f>
        <v>0</v>
      </c>
      <c r="AU149" s="50" t="str">
        <f aca="false">IF(R149="POR HABITACIONES",AT149-S149,"")</f>
        <v/>
      </c>
      <c r="AV149" s="66" t="n">
        <v>0</v>
      </c>
      <c r="AW149" s="64" t="e">
        <f aca="false">IF(((VLOOKUP($AW$11,Datos!$K$6:$M$9,MATCH('ENUMERACION DE ALOJAMIENTOS'!$R149,Datos!$K$6:$M$6,0),0))*AT149)&lt;10,10,((VLOOKUP($AW$11,Datos!$K$6:$M$9,MATCH('ENUMERACION DE ALOJAMIENTOS'!$R149,Datos!$K$6:$M$6,0),0))*AT149))</f>
        <v>#N/A</v>
      </c>
      <c r="AX149" s="64" t="e">
        <f aca="false">VLOOKUP($AX$11,Datos!$K$6:$P$10,MATCH('ENUMERACION DE ALOJAMIENTOS'!$R149,Datos!$K$6:$P$6,0),0)</f>
        <v>#N/A</v>
      </c>
      <c r="AY149" s="64" t="str">
        <f aca="false">IF($Q149&lt;&gt;"VIVIENDA","",IF(AV149&lt;AW149,"No cumple",""))</f>
        <v/>
      </c>
      <c r="AZ149" s="64" t="str">
        <f aca="false">IF($Q149&lt;&gt;"ESTUDIO","",IF(AV149&lt;AX149,"No cumple",""))</f>
        <v/>
      </c>
      <c r="BA149" s="49" t="n">
        <f aca="false">IF(U149&lt;=1,6,10)</f>
        <v>6</v>
      </c>
      <c r="BB149" s="49" t="n">
        <f aca="false">IF(Q149="ESTUDIO",2,IF((10-AT149)&gt;AT149,ROUNDDOWN(AT149/2,0),MIN(10-AT149,ROUNDDOWN(AT149/2,0))))</f>
        <v>0</v>
      </c>
      <c r="BC149" s="49" t="n">
        <f aca="false">IF((10-AT149-S149)&gt;AT149,ROUNDDOWN(AT149/2,0),MIN(10-AT149-S149,ROUNDDOWN(AT149/2,0)))</f>
        <v>0</v>
      </c>
      <c r="BD149" s="50" t="n">
        <f aca="false">IF(OR(Q149="ESTUDIO",AND(COUNTIF(Z149:AP149,"DOBLE")=1,COUNTIF(Z149:AP149,"Seleccione Tipo")=4)),2,IFERROR(ROUNDDOWN(MIN(BB149:BC149),0),0))</f>
        <v>0</v>
      </c>
      <c r="BE149" s="52" t="s">
        <v>67</v>
      </c>
      <c r="BF149" s="53" t="n">
        <f aca="false">IF(R149="POR HABITACIONES",SUM(BE149,AU149),IF(Q149="ESTUDIO",BD149,SUM(AT149,BE149)))</f>
        <v>0</v>
      </c>
      <c r="BG149" s="54" t="str">
        <f aca="false">IF(OR(COUNTIF(P149:BE149,"No cumple")&gt;0,BF149=0),"NO CLASIFICABLE",R149)</f>
        <v>NO CLASIFICABLE</v>
      </c>
      <c r="BH149" s="67" t="str">
        <f aca="false">IF(AND(OR(Q149&lt;&gt;"Seleccione Tipo",R149&lt;&gt;"Seleccione tipo alquiler"),BG149="Seleccione tipo alquiler"),"Es obligatorio para su clasificación rellenar TIPO y TIPO DE ALQUILER de la vivienda","")</f>
        <v/>
      </c>
    </row>
    <row r="150" customFormat="false" ht="23.3" hidden="false" customHeight="false" outlineLevel="0" collapsed="false">
      <c r="A150" s="56" t="s">
        <v>63</v>
      </c>
      <c r="B150" s="57" t="str">
        <f aca="false">VLOOKUP(A150,VIA_CODIGO,2,0)</f>
        <v>XX</v>
      </c>
      <c r="C150" s="40" t="n">
        <f aca="false">IFERROR(VLOOKUP('ENUMERACION DE ALOJAMIENTOS'!F150,Datos!$A$1:$B$47,2,0),"")</f>
        <v>0</v>
      </c>
      <c r="D150" s="58"/>
      <c r="E150" s="59" t="str">
        <f aca="false">IFERROR(VLOOKUP('ENUMERACION DE ALOJAMIENTOS'!G150,Datos!$D$2:$F$1070,3,0),"")</f>
        <v/>
      </c>
      <c r="F150" s="43" t="s">
        <v>64</v>
      </c>
      <c r="G150" s="43"/>
      <c r="H150" s="60"/>
      <c r="I150" s="61"/>
      <c r="J150" s="61"/>
      <c r="K150" s="61"/>
      <c r="L150" s="61"/>
      <c r="M150" s="62"/>
      <c r="N150" s="61"/>
      <c r="O150" s="61"/>
      <c r="P150" s="61"/>
      <c r="Q150" s="58" t="s">
        <v>65</v>
      </c>
      <c r="R150" s="63" t="s">
        <v>66</v>
      </c>
      <c r="S150" s="63"/>
      <c r="T150" s="48" t="str">
        <f aca="false">IF(R150="POR HABITACIONES",IF(S150="","NO CUMPLE",""),"")</f>
        <v/>
      </c>
      <c r="U150" s="61"/>
      <c r="V150" s="64" t="e">
        <f aca="false">VLOOKUP($V$10,Datos!$K$6:$M$11,MATCH('ENUMERACION DE ALOJAMIENTOS'!R150,Datos!$K$6:$M$6,0),0)</f>
        <v>#N/A</v>
      </c>
      <c r="W150" s="64" t="e">
        <f aca="false">IF(OR(U150=1,U150=""),V150,(SUM(COUNTIF(Z150:AP150,"INDIVIDUAL"),(COUNTIF(Z150:AP150,"DOBLE"))*2)))</f>
        <v>#N/A</v>
      </c>
      <c r="X150" s="64" t="n">
        <f aca="false">SUM(COUNTIF(Z150:AP150,"INDIVIDUAL"),(COUNTIF(Z150:AP150,"DOBLE"))*2)</f>
        <v>0</v>
      </c>
      <c r="Y150" s="64"/>
      <c r="Z150" s="61" t="s">
        <v>65</v>
      </c>
      <c r="AA150" s="64" t="e">
        <f aca="false">VLOOKUP(Z150,Datos!$K$6:$M$9,MATCH('ENUMERACION DE ALOJAMIENTOS'!$R150,Datos!$K$6:$M$6,0),0)</f>
        <v>#N/A</v>
      </c>
      <c r="AB150" s="64" t="e">
        <f aca="false">IF(AC150&gt;=AA150,"Cumple","No cumple")</f>
        <v>#N/A</v>
      </c>
      <c r="AC150" s="61"/>
      <c r="AD150" s="61" t="s">
        <v>65</v>
      </c>
      <c r="AE150" s="64" t="e">
        <f aca="false">VLOOKUP(AD150,Datos!$K$6:$M$9,MATCH('ENUMERACION DE ALOJAMIENTOS'!$R150,Datos!$K$6:$M$6,0),0)</f>
        <v>#N/A</v>
      </c>
      <c r="AF150" s="64" t="e">
        <f aca="false">IF(AG150&gt;=AE150,"Cumple","No cumple")</f>
        <v>#N/A</v>
      </c>
      <c r="AG150" s="61"/>
      <c r="AH150" s="61" t="s">
        <v>65</v>
      </c>
      <c r="AI150" s="64" t="e">
        <f aca="false">VLOOKUP(AH150,Datos!$K$6:$M$9,MATCH('ENUMERACION DE ALOJAMIENTOS'!$R150,Datos!$K$6:$M$6,0),0)</f>
        <v>#N/A</v>
      </c>
      <c r="AJ150" s="64" t="e">
        <f aca="false">IF(AK150&gt;=AI150,"Cumple","No cumple")</f>
        <v>#N/A</v>
      </c>
      <c r="AK150" s="61"/>
      <c r="AL150" s="61" t="s">
        <v>65</v>
      </c>
      <c r="AM150" s="64" t="e">
        <f aca="false">VLOOKUP(AL150,Datos!$K$6:$M$9,MATCH('ENUMERACION DE ALOJAMIENTOS'!$R150,Datos!$K$6:$M$6,0),0)</f>
        <v>#N/A</v>
      </c>
      <c r="AN150" s="64" t="e">
        <f aca="false">IF(AO150&gt;=AM150,"Cumple","No cumple")</f>
        <v>#N/A</v>
      </c>
      <c r="AO150" s="61"/>
      <c r="AP150" s="61" t="s">
        <v>65</v>
      </c>
      <c r="AQ150" s="64" t="e">
        <f aca="false">VLOOKUP(AP150,Datos!$K$6:$M$9,MATCH('ENUMERACION DE ALOJAMIENTOS'!$R150,Datos!$K$6:$M$6,0),0)</f>
        <v>#N/A</v>
      </c>
      <c r="AR150" s="64" t="e">
        <f aca="false">IF(AS150&gt;=AQ150,"Cumple","No cumple")</f>
        <v>#N/A</v>
      </c>
      <c r="AS150" s="61"/>
      <c r="AT150" s="65" t="n">
        <f aca="false">IFERROR(IF(Q150="ESTUDIO",BE150,IF(OR(U150=1,U150=""),MIN(X150,V150),W150)),0)</f>
        <v>0</v>
      </c>
      <c r="AU150" s="50" t="str">
        <f aca="false">IF(R150="POR HABITACIONES",AT150-S150,"")</f>
        <v/>
      </c>
      <c r="AV150" s="66" t="n">
        <v>0</v>
      </c>
      <c r="AW150" s="64" t="e">
        <f aca="false">IF(((VLOOKUP($AW$11,Datos!$K$6:$M$9,MATCH('ENUMERACION DE ALOJAMIENTOS'!$R150,Datos!$K$6:$M$6,0),0))*AT150)&lt;10,10,((VLOOKUP($AW$11,Datos!$K$6:$M$9,MATCH('ENUMERACION DE ALOJAMIENTOS'!$R150,Datos!$K$6:$M$6,0),0))*AT150))</f>
        <v>#N/A</v>
      </c>
      <c r="AX150" s="64" t="e">
        <f aca="false">VLOOKUP($AX$11,Datos!$K$6:$P$10,MATCH('ENUMERACION DE ALOJAMIENTOS'!$R150,Datos!$K$6:$P$6,0),0)</f>
        <v>#N/A</v>
      </c>
      <c r="AY150" s="64" t="str">
        <f aca="false">IF($Q150&lt;&gt;"VIVIENDA","",IF(AV150&lt;AW150,"No cumple",""))</f>
        <v/>
      </c>
      <c r="AZ150" s="64" t="str">
        <f aca="false">IF($Q150&lt;&gt;"ESTUDIO","",IF(AV150&lt;AX150,"No cumple",""))</f>
        <v/>
      </c>
      <c r="BA150" s="49" t="n">
        <f aca="false">IF(U150&lt;=1,6,10)</f>
        <v>6</v>
      </c>
      <c r="BB150" s="49" t="n">
        <f aca="false">IF(Q150="ESTUDIO",2,IF((10-AT150)&gt;AT150,ROUNDDOWN(AT150/2,0),MIN(10-AT150,ROUNDDOWN(AT150/2,0))))</f>
        <v>0</v>
      </c>
      <c r="BC150" s="49" t="n">
        <f aca="false">IF((10-AT150-S150)&gt;AT150,ROUNDDOWN(AT150/2,0),MIN(10-AT150-S150,ROUNDDOWN(AT150/2,0)))</f>
        <v>0</v>
      </c>
      <c r="BD150" s="50" t="n">
        <f aca="false">IF(OR(Q150="ESTUDIO",AND(COUNTIF(Z150:AP150,"DOBLE")=1,COUNTIF(Z150:AP150,"Seleccione Tipo")=4)),2,IFERROR(ROUNDDOWN(MIN(BB150:BC150),0),0))</f>
        <v>0</v>
      </c>
      <c r="BE150" s="52" t="s">
        <v>67</v>
      </c>
      <c r="BF150" s="53" t="n">
        <f aca="false">IF(R150="POR HABITACIONES",SUM(BE150,AU150),IF(Q150="ESTUDIO",BD150,SUM(AT150,BE150)))</f>
        <v>0</v>
      </c>
      <c r="BG150" s="54" t="str">
        <f aca="false">IF(OR(COUNTIF(P150:BE150,"No cumple")&gt;0,BF150=0),"NO CLASIFICABLE",R150)</f>
        <v>NO CLASIFICABLE</v>
      </c>
      <c r="BH150" s="67" t="str">
        <f aca="false">IF(AND(OR(Q150&lt;&gt;"Seleccione Tipo",R150&lt;&gt;"Seleccione tipo alquiler"),BG150="Seleccione tipo alquiler"),"Es obligatorio para su clasificación rellenar TIPO y TIPO DE ALQUILER de la vivienda","")</f>
        <v/>
      </c>
    </row>
    <row r="151" customFormat="false" ht="23.3" hidden="false" customHeight="false" outlineLevel="0" collapsed="false">
      <c r="A151" s="56" t="s">
        <v>63</v>
      </c>
      <c r="B151" s="57" t="str">
        <f aca="false">VLOOKUP(A151,VIA_CODIGO,2,0)</f>
        <v>XX</v>
      </c>
      <c r="C151" s="40" t="n">
        <f aca="false">IFERROR(VLOOKUP('ENUMERACION DE ALOJAMIENTOS'!F151,Datos!$A$1:$B$47,2,0),"")</f>
        <v>0</v>
      </c>
      <c r="D151" s="58"/>
      <c r="E151" s="59" t="str">
        <f aca="false">IFERROR(VLOOKUP('ENUMERACION DE ALOJAMIENTOS'!G151,Datos!$D$2:$F$1070,3,0),"")</f>
        <v/>
      </c>
      <c r="F151" s="43" t="s">
        <v>64</v>
      </c>
      <c r="G151" s="43"/>
      <c r="H151" s="60"/>
      <c r="I151" s="61"/>
      <c r="J151" s="61"/>
      <c r="K151" s="61"/>
      <c r="L151" s="61"/>
      <c r="M151" s="62"/>
      <c r="N151" s="61"/>
      <c r="O151" s="61"/>
      <c r="P151" s="61"/>
      <c r="Q151" s="58" t="s">
        <v>65</v>
      </c>
      <c r="R151" s="63" t="s">
        <v>66</v>
      </c>
      <c r="S151" s="63"/>
      <c r="T151" s="48" t="str">
        <f aca="false">IF(R151="POR HABITACIONES",IF(S151="","NO CUMPLE",""),"")</f>
        <v/>
      </c>
      <c r="U151" s="61"/>
      <c r="V151" s="64" t="e">
        <f aca="false">VLOOKUP($V$10,Datos!$K$6:$M$11,MATCH('ENUMERACION DE ALOJAMIENTOS'!R151,Datos!$K$6:$M$6,0),0)</f>
        <v>#N/A</v>
      </c>
      <c r="W151" s="64" t="e">
        <f aca="false">IF(OR(U151=1,U151=""),V151,(SUM(COUNTIF(Z151:AP151,"INDIVIDUAL"),(COUNTIF(Z151:AP151,"DOBLE"))*2)))</f>
        <v>#N/A</v>
      </c>
      <c r="X151" s="64" t="n">
        <f aca="false">SUM(COUNTIF(Z151:AP151,"INDIVIDUAL"),(COUNTIF(Z151:AP151,"DOBLE"))*2)</f>
        <v>0</v>
      </c>
      <c r="Y151" s="64"/>
      <c r="Z151" s="61" t="s">
        <v>65</v>
      </c>
      <c r="AA151" s="64" t="e">
        <f aca="false">VLOOKUP(Z151,Datos!$K$6:$M$9,MATCH('ENUMERACION DE ALOJAMIENTOS'!$R151,Datos!$K$6:$M$6,0),0)</f>
        <v>#N/A</v>
      </c>
      <c r="AB151" s="64" t="e">
        <f aca="false">IF(AC151&gt;=AA151,"Cumple","No cumple")</f>
        <v>#N/A</v>
      </c>
      <c r="AC151" s="61"/>
      <c r="AD151" s="61" t="s">
        <v>65</v>
      </c>
      <c r="AE151" s="64" t="e">
        <f aca="false">VLOOKUP(AD151,Datos!$K$6:$M$9,MATCH('ENUMERACION DE ALOJAMIENTOS'!$R151,Datos!$K$6:$M$6,0),0)</f>
        <v>#N/A</v>
      </c>
      <c r="AF151" s="64" t="e">
        <f aca="false">IF(AG151&gt;=AE151,"Cumple","No cumple")</f>
        <v>#N/A</v>
      </c>
      <c r="AG151" s="61"/>
      <c r="AH151" s="61" t="s">
        <v>65</v>
      </c>
      <c r="AI151" s="64" t="e">
        <f aca="false">VLOOKUP(AH151,Datos!$K$6:$M$9,MATCH('ENUMERACION DE ALOJAMIENTOS'!$R151,Datos!$K$6:$M$6,0),0)</f>
        <v>#N/A</v>
      </c>
      <c r="AJ151" s="64" t="e">
        <f aca="false">IF(AK151&gt;=AI151,"Cumple","No cumple")</f>
        <v>#N/A</v>
      </c>
      <c r="AK151" s="61"/>
      <c r="AL151" s="61" t="s">
        <v>65</v>
      </c>
      <c r="AM151" s="64" t="e">
        <f aca="false">VLOOKUP(AL151,Datos!$K$6:$M$9,MATCH('ENUMERACION DE ALOJAMIENTOS'!$R151,Datos!$K$6:$M$6,0),0)</f>
        <v>#N/A</v>
      </c>
      <c r="AN151" s="64" t="e">
        <f aca="false">IF(AO151&gt;=AM151,"Cumple","No cumple")</f>
        <v>#N/A</v>
      </c>
      <c r="AO151" s="61"/>
      <c r="AP151" s="61" t="s">
        <v>65</v>
      </c>
      <c r="AQ151" s="64" t="e">
        <f aca="false">VLOOKUP(AP151,Datos!$K$6:$M$9,MATCH('ENUMERACION DE ALOJAMIENTOS'!$R151,Datos!$K$6:$M$6,0),0)</f>
        <v>#N/A</v>
      </c>
      <c r="AR151" s="64" t="e">
        <f aca="false">IF(AS151&gt;=AQ151,"Cumple","No cumple")</f>
        <v>#N/A</v>
      </c>
      <c r="AS151" s="61"/>
      <c r="AT151" s="65" t="n">
        <f aca="false">IFERROR(IF(Q151="ESTUDIO",BE151,IF(OR(U151=1,U151=""),MIN(X151,V151),W151)),0)</f>
        <v>0</v>
      </c>
      <c r="AU151" s="50" t="str">
        <f aca="false">IF(R151="POR HABITACIONES",AT151-S151,"")</f>
        <v/>
      </c>
      <c r="AV151" s="66" t="n">
        <v>0</v>
      </c>
      <c r="AW151" s="64" t="e">
        <f aca="false">IF(((VLOOKUP($AW$11,Datos!$K$6:$M$9,MATCH('ENUMERACION DE ALOJAMIENTOS'!$R151,Datos!$K$6:$M$6,0),0))*AT151)&lt;10,10,((VLOOKUP($AW$11,Datos!$K$6:$M$9,MATCH('ENUMERACION DE ALOJAMIENTOS'!$R151,Datos!$K$6:$M$6,0),0))*AT151))</f>
        <v>#N/A</v>
      </c>
      <c r="AX151" s="64" t="e">
        <f aca="false">VLOOKUP($AX$11,Datos!$K$6:$P$10,MATCH('ENUMERACION DE ALOJAMIENTOS'!$R151,Datos!$K$6:$P$6,0),0)</f>
        <v>#N/A</v>
      </c>
      <c r="AY151" s="64" t="str">
        <f aca="false">IF($Q151&lt;&gt;"VIVIENDA","",IF(AV151&lt;AW151,"No cumple",""))</f>
        <v/>
      </c>
      <c r="AZ151" s="64" t="str">
        <f aca="false">IF($Q151&lt;&gt;"ESTUDIO","",IF(AV151&lt;AX151,"No cumple",""))</f>
        <v/>
      </c>
      <c r="BA151" s="49" t="n">
        <f aca="false">IF(U151&lt;=1,6,10)</f>
        <v>6</v>
      </c>
      <c r="BB151" s="49" t="n">
        <f aca="false">IF(Q151="ESTUDIO",2,IF((10-AT151)&gt;AT151,ROUNDDOWN(AT151/2,0),MIN(10-AT151,ROUNDDOWN(AT151/2,0))))</f>
        <v>0</v>
      </c>
      <c r="BC151" s="49" t="n">
        <f aca="false">IF((10-AT151-S151)&gt;AT151,ROUNDDOWN(AT151/2,0),MIN(10-AT151-S151,ROUNDDOWN(AT151/2,0)))</f>
        <v>0</v>
      </c>
      <c r="BD151" s="50" t="n">
        <f aca="false">IF(OR(Q151="ESTUDIO",AND(COUNTIF(Z151:AP151,"DOBLE")=1,COUNTIF(Z151:AP151,"Seleccione Tipo")=4)),2,IFERROR(ROUNDDOWN(MIN(BB151:BC151),0),0))</f>
        <v>0</v>
      </c>
      <c r="BE151" s="52" t="s">
        <v>67</v>
      </c>
      <c r="BF151" s="53" t="n">
        <f aca="false">IF(R151="POR HABITACIONES",SUM(BE151,AU151),IF(Q151="ESTUDIO",BD151,SUM(AT151,BE151)))</f>
        <v>0</v>
      </c>
      <c r="BG151" s="54" t="str">
        <f aca="false">IF(OR(COUNTIF(P151:BE151,"No cumple")&gt;0,BF151=0),"NO CLASIFICABLE",R151)</f>
        <v>NO CLASIFICABLE</v>
      </c>
      <c r="BH151" s="67" t="str">
        <f aca="false">IF(AND(OR(Q151&lt;&gt;"Seleccione Tipo",R151&lt;&gt;"Seleccione tipo alquiler"),BG151="Seleccione tipo alquiler"),"Es obligatorio para su clasificación rellenar TIPO y TIPO DE ALQUILER de la vivienda","")</f>
        <v/>
      </c>
    </row>
    <row r="152" customFormat="false" ht="23.3" hidden="false" customHeight="false" outlineLevel="0" collapsed="false">
      <c r="A152" s="56" t="s">
        <v>63</v>
      </c>
      <c r="B152" s="57" t="str">
        <f aca="false">VLOOKUP(A152,VIA_CODIGO,2,0)</f>
        <v>XX</v>
      </c>
      <c r="C152" s="40" t="n">
        <f aca="false">IFERROR(VLOOKUP('ENUMERACION DE ALOJAMIENTOS'!F152,Datos!$A$1:$B$47,2,0),"")</f>
        <v>0</v>
      </c>
      <c r="D152" s="58"/>
      <c r="E152" s="59" t="str">
        <f aca="false">IFERROR(VLOOKUP('ENUMERACION DE ALOJAMIENTOS'!G152,Datos!$D$2:$F$1070,3,0),"")</f>
        <v/>
      </c>
      <c r="F152" s="43" t="s">
        <v>64</v>
      </c>
      <c r="G152" s="43"/>
      <c r="H152" s="60"/>
      <c r="I152" s="61"/>
      <c r="J152" s="61"/>
      <c r="K152" s="61"/>
      <c r="L152" s="61"/>
      <c r="M152" s="62"/>
      <c r="N152" s="61"/>
      <c r="O152" s="61"/>
      <c r="P152" s="61"/>
      <c r="Q152" s="58" t="s">
        <v>65</v>
      </c>
      <c r="R152" s="63" t="s">
        <v>66</v>
      </c>
      <c r="S152" s="63"/>
      <c r="T152" s="48" t="str">
        <f aca="false">IF(R152="POR HABITACIONES",IF(S152="","NO CUMPLE",""),"")</f>
        <v/>
      </c>
      <c r="U152" s="61"/>
      <c r="V152" s="64" t="e">
        <f aca="false">VLOOKUP($V$10,Datos!$K$6:$M$11,MATCH('ENUMERACION DE ALOJAMIENTOS'!R152,Datos!$K$6:$M$6,0),0)</f>
        <v>#N/A</v>
      </c>
      <c r="W152" s="64" t="e">
        <f aca="false">IF(OR(U152=1,U152=""),V152,(SUM(COUNTIF(Z152:AP152,"INDIVIDUAL"),(COUNTIF(Z152:AP152,"DOBLE"))*2)))</f>
        <v>#N/A</v>
      </c>
      <c r="X152" s="64" t="n">
        <f aca="false">SUM(COUNTIF(Z152:AP152,"INDIVIDUAL"),(COUNTIF(Z152:AP152,"DOBLE"))*2)</f>
        <v>0</v>
      </c>
      <c r="Y152" s="64"/>
      <c r="Z152" s="61" t="s">
        <v>65</v>
      </c>
      <c r="AA152" s="64" t="e">
        <f aca="false">VLOOKUP(Z152,Datos!$K$6:$M$9,MATCH('ENUMERACION DE ALOJAMIENTOS'!$R152,Datos!$K$6:$M$6,0),0)</f>
        <v>#N/A</v>
      </c>
      <c r="AB152" s="64" t="e">
        <f aca="false">IF(AC152&gt;=AA152,"Cumple","No cumple")</f>
        <v>#N/A</v>
      </c>
      <c r="AC152" s="61"/>
      <c r="AD152" s="61" t="s">
        <v>65</v>
      </c>
      <c r="AE152" s="64" t="e">
        <f aca="false">VLOOKUP(AD152,Datos!$K$6:$M$9,MATCH('ENUMERACION DE ALOJAMIENTOS'!$R152,Datos!$K$6:$M$6,0),0)</f>
        <v>#N/A</v>
      </c>
      <c r="AF152" s="64" t="e">
        <f aca="false">IF(AG152&gt;=AE152,"Cumple","No cumple")</f>
        <v>#N/A</v>
      </c>
      <c r="AG152" s="61"/>
      <c r="AH152" s="61" t="s">
        <v>65</v>
      </c>
      <c r="AI152" s="64" t="e">
        <f aca="false">VLOOKUP(AH152,Datos!$K$6:$M$9,MATCH('ENUMERACION DE ALOJAMIENTOS'!$R152,Datos!$K$6:$M$6,0),0)</f>
        <v>#N/A</v>
      </c>
      <c r="AJ152" s="64" t="e">
        <f aca="false">IF(AK152&gt;=AI152,"Cumple","No cumple")</f>
        <v>#N/A</v>
      </c>
      <c r="AK152" s="61"/>
      <c r="AL152" s="61" t="s">
        <v>65</v>
      </c>
      <c r="AM152" s="64" t="e">
        <f aca="false">VLOOKUP(AL152,Datos!$K$6:$M$9,MATCH('ENUMERACION DE ALOJAMIENTOS'!$R152,Datos!$K$6:$M$6,0),0)</f>
        <v>#N/A</v>
      </c>
      <c r="AN152" s="64" t="e">
        <f aca="false">IF(AO152&gt;=AM152,"Cumple","No cumple")</f>
        <v>#N/A</v>
      </c>
      <c r="AO152" s="61"/>
      <c r="AP152" s="61" t="s">
        <v>65</v>
      </c>
      <c r="AQ152" s="64" t="e">
        <f aca="false">VLOOKUP(AP152,Datos!$K$6:$M$9,MATCH('ENUMERACION DE ALOJAMIENTOS'!$R152,Datos!$K$6:$M$6,0),0)</f>
        <v>#N/A</v>
      </c>
      <c r="AR152" s="64" t="e">
        <f aca="false">IF(AS152&gt;=AQ152,"Cumple","No cumple")</f>
        <v>#N/A</v>
      </c>
      <c r="AS152" s="61"/>
      <c r="AT152" s="65" t="n">
        <f aca="false">IFERROR(IF(Q152="ESTUDIO",BE152,IF(OR(U152=1,U152=""),MIN(X152,V152),W152)),0)</f>
        <v>0</v>
      </c>
      <c r="AU152" s="50" t="str">
        <f aca="false">IF(R152="POR HABITACIONES",AT152-S152,"")</f>
        <v/>
      </c>
      <c r="AV152" s="66" t="n">
        <v>0</v>
      </c>
      <c r="AW152" s="64" t="e">
        <f aca="false">IF(((VLOOKUP($AW$11,Datos!$K$6:$M$9,MATCH('ENUMERACION DE ALOJAMIENTOS'!$R152,Datos!$K$6:$M$6,0),0))*AT152)&lt;10,10,((VLOOKUP($AW$11,Datos!$K$6:$M$9,MATCH('ENUMERACION DE ALOJAMIENTOS'!$R152,Datos!$K$6:$M$6,0),0))*AT152))</f>
        <v>#N/A</v>
      </c>
      <c r="AX152" s="64" t="e">
        <f aca="false">VLOOKUP($AX$11,Datos!$K$6:$P$10,MATCH('ENUMERACION DE ALOJAMIENTOS'!$R152,Datos!$K$6:$P$6,0),0)</f>
        <v>#N/A</v>
      </c>
      <c r="AY152" s="64" t="str">
        <f aca="false">IF($Q152&lt;&gt;"VIVIENDA","",IF(AV152&lt;AW152,"No cumple",""))</f>
        <v/>
      </c>
      <c r="AZ152" s="64" t="str">
        <f aca="false">IF($Q152&lt;&gt;"ESTUDIO","",IF(AV152&lt;AX152,"No cumple",""))</f>
        <v/>
      </c>
      <c r="BA152" s="49" t="n">
        <f aca="false">IF(U152&lt;=1,6,10)</f>
        <v>6</v>
      </c>
      <c r="BB152" s="49" t="n">
        <f aca="false">IF(Q152="ESTUDIO",2,IF((10-AT152)&gt;AT152,ROUNDDOWN(AT152/2,0),MIN(10-AT152,ROUNDDOWN(AT152/2,0))))</f>
        <v>0</v>
      </c>
      <c r="BC152" s="49" t="n">
        <f aca="false">IF((10-AT152-S152)&gt;AT152,ROUNDDOWN(AT152/2,0),MIN(10-AT152-S152,ROUNDDOWN(AT152/2,0)))</f>
        <v>0</v>
      </c>
      <c r="BD152" s="50" t="n">
        <f aca="false">IF(OR(Q152="ESTUDIO",AND(COUNTIF(Z152:AP152,"DOBLE")=1,COUNTIF(Z152:AP152,"Seleccione Tipo")=4)),2,IFERROR(ROUNDDOWN(MIN(BB152:BC152),0),0))</f>
        <v>0</v>
      </c>
      <c r="BE152" s="52" t="s">
        <v>67</v>
      </c>
      <c r="BF152" s="53" t="n">
        <f aca="false">IF(R152="POR HABITACIONES",SUM(BE152,AU152),IF(Q152="ESTUDIO",BD152,SUM(AT152,BE152)))</f>
        <v>0</v>
      </c>
      <c r="BG152" s="54" t="str">
        <f aca="false">IF(OR(COUNTIF(P152:BE152,"No cumple")&gt;0,BF152=0),"NO CLASIFICABLE",R152)</f>
        <v>NO CLASIFICABLE</v>
      </c>
      <c r="BH152" s="67" t="str">
        <f aca="false">IF(AND(OR(Q152&lt;&gt;"Seleccione Tipo",R152&lt;&gt;"Seleccione tipo alquiler"),BG152="Seleccione tipo alquiler"),"Es obligatorio para su clasificación rellenar TIPO y TIPO DE ALQUILER de la vivienda","")</f>
        <v/>
      </c>
    </row>
    <row r="153" customFormat="false" ht="23.3" hidden="false" customHeight="false" outlineLevel="0" collapsed="false">
      <c r="A153" s="56" t="s">
        <v>63</v>
      </c>
      <c r="B153" s="57" t="str">
        <f aca="false">VLOOKUP(A153,VIA_CODIGO,2,0)</f>
        <v>XX</v>
      </c>
      <c r="C153" s="40" t="n">
        <f aca="false">IFERROR(VLOOKUP('ENUMERACION DE ALOJAMIENTOS'!F153,Datos!$A$1:$B$47,2,0),"")</f>
        <v>0</v>
      </c>
      <c r="D153" s="58"/>
      <c r="E153" s="59" t="str">
        <f aca="false">IFERROR(VLOOKUP('ENUMERACION DE ALOJAMIENTOS'!G153,Datos!$D$2:$F$1070,3,0),"")</f>
        <v/>
      </c>
      <c r="F153" s="43" t="s">
        <v>64</v>
      </c>
      <c r="G153" s="43"/>
      <c r="H153" s="60"/>
      <c r="I153" s="61"/>
      <c r="J153" s="61"/>
      <c r="K153" s="61"/>
      <c r="L153" s="61"/>
      <c r="M153" s="62"/>
      <c r="N153" s="61"/>
      <c r="O153" s="61"/>
      <c r="P153" s="61"/>
      <c r="Q153" s="58" t="s">
        <v>65</v>
      </c>
      <c r="R153" s="63" t="s">
        <v>66</v>
      </c>
      <c r="S153" s="63"/>
      <c r="T153" s="48" t="str">
        <f aca="false">IF(R153="POR HABITACIONES",IF(S153="","NO CUMPLE",""),"")</f>
        <v/>
      </c>
      <c r="U153" s="61"/>
      <c r="V153" s="64" t="e">
        <f aca="false">VLOOKUP($V$10,Datos!$K$6:$M$11,MATCH('ENUMERACION DE ALOJAMIENTOS'!R153,Datos!$K$6:$M$6,0),0)</f>
        <v>#N/A</v>
      </c>
      <c r="W153" s="64" t="e">
        <f aca="false">IF(OR(U153=1,U153=""),V153,(SUM(COUNTIF(Z153:AP153,"INDIVIDUAL"),(COUNTIF(Z153:AP153,"DOBLE"))*2)))</f>
        <v>#N/A</v>
      </c>
      <c r="X153" s="64" t="n">
        <f aca="false">SUM(COUNTIF(Z153:AP153,"INDIVIDUAL"),(COUNTIF(Z153:AP153,"DOBLE"))*2)</f>
        <v>0</v>
      </c>
      <c r="Y153" s="64"/>
      <c r="Z153" s="61" t="s">
        <v>65</v>
      </c>
      <c r="AA153" s="64" t="e">
        <f aca="false">VLOOKUP(Z153,Datos!$K$6:$M$9,MATCH('ENUMERACION DE ALOJAMIENTOS'!$R153,Datos!$K$6:$M$6,0),0)</f>
        <v>#N/A</v>
      </c>
      <c r="AB153" s="64" t="e">
        <f aca="false">IF(AC153&gt;=AA153,"Cumple","No cumple")</f>
        <v>#N/A</v>
      </c>
      <c r="AC153" s="61"/>
      <c r="AD153" s="61" t="s">
        <v>65</v>
      </c>
      <c r="AE153" s="64" t="e">
        <f aca="false">VLOOKUP(AD153,Datos!$K$6:$M$9,MATCH('ENUMERACION DE ALOJAMIENTOS'!$R153,Datos!$K$6:$M$6,0),0)</f>
        <v>#N/A</v>
      </c>
      <c r="AF153" s="64" t="e">
        <f aca="false">IF(AG153&gt;=AE153,"Cumple","No cumple")</f>
        <v>#N/A</v>
      </c>
      <c r="AG153" s="61"/>
      <c r="AH153" s="61" t="s">
        <v>65</v>
      </c>
      <c r="AI153" s="64" t="e">
        <f aca="false">VLOOKUP(AH153,Datos!$K$6:$M$9,MATCH('ENUMERACION DE ALOJAMIENTOS'!$R153,Datos!$K$6:$M$6,0),0)</f>
        <v>#N/A</v>
      </c>
      <c r="AJ153" s="64" t="e">
        <f aca="false">IF(AK153&gt;=AI153,"Cumple","No cumple")</f>
        <v>#N/A</v>
      </c>
      <c r="AK153" s="61"/>
      <c r="AL153" s="61" t="s">
        <v>65</v>
      </c>
      <c r="AM153" s="64" t="e">
        <f aca="false">VLOOKUP(AL153,Datos!$K$6:$M$9,MATCH('ENUMERACION DE ALOJAMIENTOS'!$R153,Datos!$K$6:$M$6,0),0)</f>
        <v>#N/A</v>
      </c>
      <c r="AN153" s="64" t="e">
        <f aca="false">IF(AO153&gt;=AM153,"Cumple","No cumple")</f>
        <v>#N/A</v>
      </c>
      <c r="AO153" s="61"/>
      <c r="AP153" s="61" t="s">
        <v>65</v>
      </c>
      <c r="AQ153" s="64" t="e">
        <f aca="false">VLOOKUP(AP153,Datos!$K$6:$M$9,MATCH('ENUMERACION DE ALOJAMIENTOS'!$R153,Datos!$K$6:$M$6,0),0)</f>
        <v>#N/A</v>
      </c>
      <c r="AR153" s="64" t="e">
        <f aca="false">IF(AS153&gt;=AQ153,"Cumple","No cumple")</f>
        <v>#N/A</v>
      </c>
      <c r="AS153" s="61"/>
      <c r="AT153" s="65" t="n">
        <f aca="false">IFERROR(IF(Q153="ESTUDIO",BE153,IF(OR(U153=1,U153=""),MIN(X153,V153),W153)),0)</f>
        <v>0</v>
      </c>
      <c r="AU153" s="50" t="str">
        <f aca="false">IF(R153="POR HABITACIONES",AT153-S153,"")</f>
        <v/>
      </c>
      <c r="AV153" s="66" t="n">
        <v>0</v>
      </c>
      <c r="AW153" s="64" t="e">
        <f aca="false">IF(((VLOOKUP($AW$11,Datos!$K$6:$M$9,MATCH('ENUMERACION DE ALOJAMIENTOS'!$R153,Datos!$K$6:$M$6,0),0))*AT153)&lt;10,10,((VLOOKUP($AW$11,Datos!$K$6:$M$9,MATCH('ENUMERACION DE ALOJAMIENTOS'!$R153,Datos!$K$6:$M$6,0),0))*AT153))</f>
        <v>#N/A</v>
      </c>
      <c r="AX153" s="64" t="e">
        <f aca="false">VLOOKUP($AX$11,Datos!$K$6:$P$10,MATCH('ENUMERACION DE ALOJAMIENTOS'!$R153,Datos!$K$6:$P$6,0),0)</f>
        <v>#N/A</v>
      </c>
      <c r="AY153" s="64" t="str">
        <f aca="false">IF($Q153&lt;&gt;"VIVIENDA","",IF(AV153&lt;AW153,"No cumple",""))</f>
        <v/>
      </c>
      <c r="AZ153" s="64" t="str">
        <f aca="false">IF($Q153&lt;&gt;"ESTUDIO","",IF(AV153&lt;AX153,"No cumple",""))</f>
        <v/>
      </c>
      <c r="BA153" s="49" t="n">
        <f aca="false">IF(U153&lt;=1,6,10)</f>
        <v>6</v>
      </c>
      <c r="BB153" s="49" t="n">
        <f aca="false">IF(Q153="ESTUDIO",2,IF((10-AT153)&gt;AT153,ROUNDDOWN(AT153/2,0),MIN(10-AT153,ROUNDDOWN(AT153/2,0))))</f>
        <v>0</v>
      </c>
      <c r="BC153" s="49" t="n">
        <f aca="false">IF((10-AT153-S153)&gt;AT153,ROUNDDOWN(AT153/2,0),MIN(10-AT153-S153,ROUNDDOWN(AT153/2,0)))</f>
        <v>0</v>
      </c>
      <c r="BD153" s="50" t="n">
        <f aca="false">IF(OR(Q153="ESTUDIO",AND(COUNTIF(Z153:AP153,"DOBLE")=1,COUNTIF(Z153:AP153,"Seleccione Tipo")=4)),2,IFERROR(ROUNDDOWN(MIN(BB153:BC153),0),0))</f>
        <v>0</v>
      </c>
      <c r="BE153" s="52" t="s">
        <v>67</v>
      </c>
      <c r="BF153" s="53" t="n">
        <f aca="false">IF(R153="POR HABITACIONES",SUM(BE153,AU153),IF(Q153="ESTUDIO",BD153,SUM(AT153,BE153)))</f>
        <v>0</v>
      </c>
      <c r="BG153" s="54" t="str">
        <f aca="false">IF(OR(COUNTIF(P153:BE153,"No cumple")&gt;0,BF153=0),"NO CLASIFICABLE",R153)</f>
        <v>NO CLASIFICABLE</v>
      </c>
      <c r="BH153" s="67" t="str">
        <f aca="false">IF(AND(OR(Q153&lt;&gt;"Seleccione Tipo",R153&lt;&gt;"Seleccione tipo alquiler"),BG153="Seleccione tipo alquiler"),"Es obligatorio para su clasificación rellenar TIPO y TIPO DE ALQUILER de la vivienda","")</f>
        <v/>
      </c>
    </row>
    <row r="154" customFormat="false" ht="23.3" hidden="false" customHeight="false" outlineLevel="0" collapsed="false">
      <c r="A154" s="56" t="s">
        <v>63</v>
      </c>
      <c r="B154" s="57" t="str">
        <f aca="false">VLOOKUP(A154,VIA_CODIGO,2,0)</f>
        <v>XX</v>
      </c>
      <c r="C154" s="40" t="n">
        <f aca="false">IFERROR(VLOOKUP('ENUMERACION DE ALOJAMIENTOS'!F154,Datos!$A$1:$B$47,2,0),"")</f>
        <v>0</v>
      </c>
      <c r="D154" s="58"/>
      <c r="E154" s="59" t="str">
        <f aca="false">IFERROR(VLOOKUP('ENUMERACION DE ALOJAMIENTOS'!G154,Datos!$D$2:$F$1070,3,0),"")</f>
        <v/>
      </c>
      <c r="F154" s="43" t="s">
        <v>64</v>
      </c>
      <c r="G154" s="43"/>
      <c r="H154" s="60"/>
      <c r="I154" s="61"/>
      <c r="J154" s="61"/>
      <c r="K154" s="61"/>
      <c r="L154" s="61"/>
      <c r="M154" s="62"/>
      <c r="N154" s="61"/>
      <c r="O154" s="61"/>
      <c r="P154" s="61"/>
      <c r="Q154" s="58" t="s">
        <v>65</v>
      </c>
      <c r="R154" s="63" t="s">
        <v>66</v>
      </c>
      <c r="S154" s="63"/>
      <c r="T154" s="48" t="str">
        <f aca="false">IF(R154="POR HABITACIONES",IF(S154="","NO CUMPLE",""),"")</f>
        <v/>
      </c>
      <c r="U154" s="61"/>
      <c r="V154" s="64" t="e">
        <f aca="false">VLOOKUP($V$10,Datos!$K$6:$M$11,MATCH('ENUMERACION DE ALOJAMIENTOS'!R154,Datos!$K$6:$M$6,0),0)</f>
        <v>#N/A</v>
      </c>
      <c r="W154" s="64" t="e">
        <f aca="false">IF(OR(U154=1,U154=""),V154,(SUM(COUNTIF(Z154:AP154,"INDIVIDUAL"),(COUNTIF(Z154:AP154,"DOBLE"))*2)))</f>
        <v>#N/A</v>
      </c>
      <c r="X154" s="64" t="n">
        <f aca="false">SUM(COUNTIF(Z154:AP154,"INDIVIDUAL"),(COUNTIF(Z154:AP154,"DOBLE"))*2)</f>
        <v>0</v>
      </c>
      <c r="Y154" s="64"/>
      <c r="Z154" s="61" t="s">
        <v>65</v>
      </c>
      <c r="AA154" s="64" t="e">
        <f aca="false">VLOOKUP(Z154,Datos!$K$6:$M$9,MATCH('ENUMERACION DE ALOJAMIENTOS'!$R154,Datos!$K$6:$M$6,0),0)</f>
        <v>#N/A</v>
      </c>
      <c r="AB154" s="64" t="e">
        <f aca="false">IF(AC154&gt;=AA154,"Cumple","No cumple")</f>
        <v>#N/A</v>
      </c>
      <c r="AC154" s="61"/>
      <c r="AD154" s="61" t="s">
        <v>65</v>
      </c>
      <c r="AE154" s="64" t="e">
        <f aca="false">VLOOKUP(AD154,Datos!$K$6:$M$9,MATCH('ENUMERACION DE ALOJAMIENTOS'!$R154,Datos!$K$6:$M$6,0),0)</f>
        <v>#N/A</v>
      </c>
      <c r="AF154" s="64" t="e">
        <f aca="false">IF(AG154&gt;=AE154,"Cumple","No cumple")</f>
        <v>#N/A</v>
      </c>
      <c r="AG154" s="61"/>
      <c r="AH154" s="61" t="s">
        <v>65</v>
      </c>
      <c r="AI154" s="64" t="e">
        <f aca="false">VLOOKUP(AH154,Datos!$K$6:$M$9,MATCH('ENUMERACION DE ALOJAMIENTOS'!$R154,Datos!$K$6:$M$6,0),0)</f>
        <v>#N/A</v>
      </c>
      <c r="AJ154" s="64" t="e">
        <f aca="false">IF(AK154&gt;=AI154,"Cumple","No cumple")</f>
        <v>#N/A</v>
      </c>
      <c r="AK154" s="61"/>
      <c r="AL154" s="61" t="s">
        <v>65</v>
      </c>
      <c r="AM154" s="64" t="e">
        <f aca="false">VLOOKUP(AL154,Datos!$K$6:$M$9,MATCH('ENUMERACION DE ALOJAMIENTOS'!$R154,Datos!$K$6:$M$6,0),0)</f>
        <v>#N/A</v>
      </c>
      <c r="AN154" s="64" t="e">
        <f aca="false">IF(AO154&gt;=AM154,"Cumple","No cumple")</f>
        <v>#N/A</v>
      </c>
      <c r="AO154" s="61"/>
      <c r="AP154" s="61" t="s">
        <v>65</v>
      </c>
      <c r="AQ154" s="64" t="e">
        <f aca="false">VLOOKUP(AP154,Datos!$K$6:$M$9,MATCH('ENUMERACION DE ALOJAMIENTOS'!$R154,Datos!$K$6:$M$6,0),0)</f>
        <v>#N/A</v>
      </c>
      <c r="AR154" s="64" t="e">
        <f aca="false">IF(AS154&gt;=AQ154,"Cumple","No cumple")</f>
        <v>#N/A</v>
      </c>
      <c r="AS154" s="61"/>
      <c r="AT154" s="65" t="n">
        <f aca="false">IFERROR(IF(Q154="ESTUDIO",BE154,IF(OR(U154=1,U154=""),MIN(X154,V154),W154)),0)</f>
        <v>0</v>
      </c>
      <c r="AU154" s="50" t="str">
        <f aca="false">IF(R154="POR HABITACIONES",AT154-S154,"")</f>
        <v/>
      </c>
      <c r="AV154" s="66" t="n">
        <v>0</v>
      </c>
      <c r="AW154" s="64" t="e">
        <f aca="false">IF(((VLOOKUP($AW$11,Datos!$K$6:$M$9,MATCH('ENUMERACION DE ALOJAMIENTOS'!$R154,Datos!$K$6:$M$6,0),0))*AT154)&lt;10,10,((VLOOKUP($AW$11,Datos!$K$6:$M$9,MATCH('ENUMERACION DE ALOJAMIENTOS'!$R154,Datos!$K$6:$M$6,0),0))*AT154))</f>
        <v>#N/A</v>
      </c>
      <c r="AX154" s="64" t="e">
        <f aca="false">VLOOKUP($AX$11,Datos!$K$6:$P$10,MATCH('ENUMERACION DE ALOJAMIENTOS'!$R154,Datos!$K$6:$P$6,0),0)</f>
        <v>#N/A</v>
      </c>
      <c r="AY154" s="64" t="str">
        <f aca="false">IF($Q154&lt;&gt;"VIVIENDA","",IF(AV154&lt;AW154,"No cumple",""))</f>
        <v/>
      </c>
      <c r="AZ154" s="64" t="str">
        <f aca="false">IF($Q154&lt;&gt;"ESTUDIO","",IF(AV154&lt;AX154,"No cumple",""))</f>
        <v/>
      </c>
      <c r="BA154" s="49" t="n">
        <f aca="false">IF(U154&lt;=1,6,10)</f>
        <v>6</v>
      </c>
      <c r="BB154" s="49" t="n">
        <f aca="false">IF(Q154="ESTUDIO",2,IF((10-AT154)&gt;AT154,ROUNDDOWN(AT154/2,0),MIN(10-AT154,ROUNDDOWN(AT154/2,0))))</f>
        <v>0</v>
      </c>
      <c r="BC154" s="49" t="n">
        <f aca="false">IF((10-AT154-S154)&gt;AT154,ROUNDDOWN(AT154/2,0),MIN(10-AT154-S154,ROUNDDOWN(AT154/2,0)))</f>
        <v>0</v>
      </c>
      <c r="BD154" s="50" t="n">
        <f aca="false">IF(OR(Q154="ESTUDIO",AND(COUNTIF(Z154:AP154,"DOBLE")=1,COUNTIF(Z154:AP154,"Seleccione Tipo")=4)),2,IFERROR(ROUNDDOWN(MIN(BB154:BC154),0),0))</f>
        <v>0</v>
      </c>
      <c r="BE154" s="52" t="s">
        <v>67</v>
      </c>
      <c r="BF154" s="53" t="n">
        <f aca="false">IF(R154="POR HABITACIONES",SUM(BE154,AU154),IF(Q154="ESTUDIO",BD154,SUM(AT154,BE154)))</f>
        <v>0</v>
      </c>
      <c r="BG154" s="54" t="str">
        <f aca="false">IF(OR(COUNTIF(P154:BE154,"No cumple")&gt;0,BF154=0),"NO CLASIFICABLE",R154)</f>
        <v>NO CLASIFICABLE</v>
      </c>
      <c r="BH154" s="67" t="str">
        <f aca="false">IF(AND(OR(Q154&lt;&gt;"Seleccione Tipo",R154&lt;&gt;"Seleccione tipo alquiler"),BG154="Seleccione tipo alquiler"),"Es obligatorio para su clasificación rellenar TIPO y TIPO DE ALQUILER de la vivienda","")</f>
        <v/>
      </c>
    </row>
    <row r="155" customFormat="false" ht="23.3" hidden="false" customHeight="false" outlineLevel="0" collapsed="false">
      <c r="A155" s="56" t="s">
        <v>63</v>
      </c>
      <c r="B155" s="57" t="str">
        <f aca="false">VLOOKUP(A155,VIA_CODIGO,2,0)</f>
        <v>XX</v>
      </c>
      <c r="C155" s="40" t="n">
        <f aca="false">IFERROR(VLOOKUP('ENUMERACION DE ALOJAMIENTOS'!F155,Datos!$A$1:$B$47,2,0),"")</f>
        <v>0</v>
      </c>
      <c r="D155" s="58"/>
      <c r="E155" s="59" t="str">
        <f aca="false">IFERROR(VLOOKUP('ENUMERACION DE ALOJAMIENTOS'!G155,Datos!$D$2:$F$1070,3,0),"")</f>
        <v/>
      </c>
      <c r="F155" s="43" t="s">
        <v>64</v>
      </c>
      <c r="G155" s="43"/>
      <c r="H155" s="60"/>
      <c r="I155" s="61"/>
      <c r="J155" s="61"/>
      <c r="K155" s="61"/>
      <c r="L155" s="61"/>
      <c r="M155" s="62"/>
      <c r="N155" s="61"/>
      <c r="O155" s="61"/>
      <c r="P155" s="61"/>
      <c r="Q155" s="58" t="s">
        <v>65</v>
      </c>
      <c r="R155" s="63" t="s">
        <v>66</v>
      </c>
      <c r="S155" s="63"/>
      <c r="T155" s="48" t="str">
        <f aca="false">IF(R155="POR HABITACIONES",IF(S155="","NO CUMPLE",""),"")</f>
        <v/>
      </c>
      <c r="U155" s="61"/>
      <c r="V155" s="64" t="e">
        <f aca="false">VLOOKUP($V$10,Datos!$K$6:$M$11,MATCH('ENUMERACION DE ALOJAMIENTOS'!R155,Datos!$K$6:$M$6,0),0)</f>
        <v>#N/A</v>
      </c>
      <c r="W155" s="64" t="e">
        <f aca="false">IF(OR(U155=1,U155=""),V155,(SUM(COUNTIF(Z155:AP155,"INDIVIDUAL"),(COUNTIF(Z155:AP155,"DOBLE"))*2)))</f>
        <v>#N/A</v>
      </c>
      <c r="X155" s="64" t="n">
        <f aca="false">SUM(COUNTIF(Z155:AP155,"INDIVIDUAL"),(COUNTIF(Z155:AP155,"DOBLE"))*2)</f>
        <v>0</v>
      </c>
      <c r="Y155" s="64"/>
      <c r="Z155" s="61" t="s">
        <v>65</v>
      </c>
      <c r="AA155" s="64" t="e">
        <f aca="false">VLOOKUP(Z155,Datos!$K$6:$M$9,MATCH('ENUMERACION DE ALOJAMIENTOS'!$R155,Datos!$K$6:$M$6,0),0)</f>
        <v>#N/A</v>
      </c>
      <c r="AB155" s="64" t="e">
        <f aca="false">IF(AC155&gt;=AA155,"Cumple","No cumple")</f>
        <v>#N/A</v>
      </c>
      <c r="AC155" s="61"/>
      <c r="AD155" s="61" t="s">
        <v>65</v>
      </c>
      <c r="AE155" s="64" t="e">
        <f aca="false">VLOOKUP(AD155,Datos!$K$6:$M$9,MATCH('ENUMERACION DE ALOJAMIENTOS'!$R155,Datos!$K$6:$M$6,0),0)</f>
        <v>#N/A</v>
      </c>
      <c r="AF155" s="64" t="e">
        <f aca="false">IF(AG155&gt;=AE155,"Cumple","No cumple")</f>
        <v>#N/A</v>
      </c>
      <c r="AG155" s="61"/>
      <c r="AH155" s="61" t="s">
        <v>65</v>
      </c>
      <c r="AI155" s="64" t="e">
        <f aca="false">VLOOKUP(AH155,Datos!$K$6:$M$9,MATCH('ENUMERACION DE ALOJAMIENTOS'!$R155,Datos!$K$6:$M$6,0),0)</f>
        <v>#N/A</v>
      </c>
      <c r="AJ155" s="64" t="e">
        <f aca="false">IF(AK155&gt;=AI155,"Cumple","No cumple")</f>
        <v>#N/A</v>
      </c>
      <c r="AK155" s="61"/>
      <c r="AL155" s="61" t="s">
        <v>65</v>
      </c>
      <c r="AM155" s="64" t="e">
        <f aca="false">VLOOKUP(AL155,Datos!$K$6:$M$9,MATCH('ENUMERACION DE ALOJAMIENTOS'!$R155,Datos!$K$6:$M$6,0),0)</f>
        <v>#N/A</v>
      </c>
      <c r="AN155" s="64" t="e">
        <f aca="false">IF(AO155&gt;=AM155,"Cumple","No cumple")</f>
        <v>#N/A</v>
      </c>
      <c r="AO155" s="61"/>
      <c r="AP155" s="61" t="s">
        <v>65</v>
      </c>
      <c r="AQ155" s="64" t="e">
        <f aca="false">VLOOKUP(AP155,Datos!$K$6:$M$9,MATCH('ENUMERACION DE ALOJAMIENTOS'!$R155,Datos!$K$6:$M$6,0),0)</f>
        <v>#N/A</v>
      </c>
      <c r="AR155" s="64" t="e">
        <f aca="false">IF(AS155&gt;=AQ155,"Cumple","No cumple")</f>
        <v>#N/A</v>
      </c>
      <c r="AS155" s="61"/>
      <c r="AT155" s="65" t="n">
        <f aca="false">IFERROR(IF(Q155="ESTUDIO",BE155,IF(OR(U155=1,U155=""),MIN(X155,V155),W155)),0)</f>
        <v>0</v>
      </c>
      <c r="AU155" s="50" t="str">
        <f aca="false">IF(R155="POR HABITACIONES",AT155-S155,"")</f>
        <v/>
      </c>
      <c r="AV155" s="66" t="n">
        <v>0</v>
      </c>
      <c r="AW155" s="64" t="e">
        <f aca="false">IF(((VLOOKUP($AW$11,Datos!$K$6:$M$9,MATCH('ENUMERACION DE ALOJAMIENTOS'!$R155,Datos!$K$6:$M$6,0),0))*AT155)&lt;10,10,((VLOOKUP($AW$11,Datos!$K$6:$M$9,MATCH('ENUMERACION DE ALOJAMIENTOS'!$R155,Datos!$K$6:$M$6,0),0))*AT155))</f>
        <v>#N/A</v>
      </c>
      <c r="AX155" s="64" t="e">
        <f aca="false">VLOOKUP($AX$11,Datos!$K$6:$P$10,MATCH('ENUMERACION DE ALOJAMIENTOS'!$R155,Datos!$K$6:$P$6,0),0)</f>
        <v>#N/A</v>
      </c>
      <c r="AY155" s="64" t="str">
        <f aca="false">IF($Q155&lt;&gt;"VIVIENDA","",IF(AV155&lt;AW155,"No cumple",""))</f>
        <v/>
      </c>
      <c r="AZ155" s="64" t="str">
        <f aca="false">IF($Q155&lt;&gt;"ESTUDIO","",IF(AV155&lt;AX155,"No cumple",""))</f>
        <v/>
      </c>
      <c r="BA155" s="49" t="n">
        <f aca="false">IF(U155&lt;=1,6,10)</f>
        <v>6</v>
      </c>
      <c r="BB155" s="49" t="n">
        <f aca="false">IF(Q155="ESTUDIO",2,IF((10-AT155)&gt;AT155,ROUNDDOWN(AT155/2,0),MIN(10-AT155,ROUNDDOWN(AT155/2,0))))</f>
        <v>0</v>
      </c>
      <c r="BC155" s="49" t="n">
        <f aca="false">IF((10-AT155-S155)&gt;AT155,ROUNDDOWN(AT155/2,0),MIN(10-AT155-S155,ROUNDDOWN(AT155/2,0)))</f>
        <v>0</v>
      </c>
      <c r="BD155" s="50" t="n">
        <f aca="false">IF(OR(Q155="ESTUDIO",AND(COUNTIF(Z155:AP155,"DOBLE")=1,COUNTIF(Z155:AP155,"Seleccione Tipo")=4)),2,IFERROR(ROUNDDOWN(MIN(BB155:BC155),0),0))</f>
        <v>0</v>
      </c>
      <c r="BE155" s="52" t="s">
        <v>67</v>
      </c>
      <c r="BF155" s="53" t="n">
        <f aca="false">IF(R155="POR HABITACIONES",SUM(BE155,AU155),IF(Q155="ESTUDIO",BD155,SUM(AT155,BE155)))</f>
        <v>0</v>
      </c>
      <c r="BG155" s="54" t="str">
        <f aca="false">IF(OR(COUNTIF(P155:BE155,"No cumple")&gt;0,BF155=0),"NO CLASIFICABLE",R155)</f>
        <v>NO CLASIFICABLE</v>
      </c>
      <c r="BH155" s="67" t="str">
        <f aca="false">IF(AND(OR(Q155&lt;&gt;"Seleccione Tipo",R155&lt;&gt;"Seleccione tipo alquiler"),BG155="Seleccione tipo alquiler"),"Es obligatorio para su clasificación rellenar TIPO y TIPO DE ALQUILER de la vivienda","")</f>
        <v/>
      </c>
    </row>
    <row r="156" customFormat="false" ht="23.3" hidden="false" customHeight="false" outlineLevel="0" collapsed="false">
      <c r="A156" s="56" t="s">
        <v>63</v>
      </c>
      <c r="B156" s="57" t="str">
        <f aca="false">VLOOKUP(A156,VIA_CODIGO,2,0)</f>
        <v>XX</v>
      </c>
      <c r="C156" s="40" t="n">
        <f aca="false">IFERROR(VLOOKUP('ENUMERACION DE ALOJAMIENTOS'!F156,Datos!$A$1:$B$47,2,0),"")</f>
        <v>0</v>
      </c>
      <c r="D156" s="58"/>
      <c r="E156" s="59" t="str">
        <f aca="false">IFERROR(VLOOKUP('ENUMERACION DE ALOJAMIENTOS'!G156,Datos!$D$2:$F$1070,3,0),"")</f>
        <v/>
      </c>
      <c r="F156" s="43" t="s">
        <v>64</v>
      </c>
      <c r="G156" s="43"/>
      <c r="H156" s="60"/>
      <c r="I156" s="61"/>
      <c r="J156" s="61"/>
      <c r="K156" s="61"/>
      <c r="L156" s="61"/>
      <c r="M156" s="62"/>
      <c r="N156" s="61"/>
      <c r="O156" s="61"/>
      <c r="P156" s="61"/>
      <c r="Q156" s="58" t="s">
        <v>65</v>
      </c>
      <c r="R156" s="63" t="s">
        <v>66</v>
      </c>
      <c r="S156" s="63"/>
      <c r="T156" s="48" t="str">
        <f aca="false">IF(R156="POR HABITACIONES",IF(S156="","NO CUMPLE",""),"")</f>
        <v/>
      </c>
      <c r="U156" s="61"/>
      <c r="V156" s="64" t="e">
        <f aca="false">VLOOKUP($V$10,Datos!$K$6:$M$11,MATCH('ENUMERACION DE ALOJAMIENTOS'!R156,Datos!$K$6:$M$6,0),0)</f>
        <v>#N/A</v>
      </c>
      <c r="W156" s="64" t="e">
        <f aca="false">IF(OR(U156=1,U156=""),V156,(SUM(COUNTIF(Z156:AP156,"INDIVIDUAL"),(COUNTIF(Z156:AP156,"DOBLE"))*2)))</f>
        <v>#N/A</v>
      </c>
      <c r="X156" s="64" t="n">
        <f aca="false">SUM(COUNTIF(Z156:AP156,"INDIVIDUAL"),(COUNTIF(Z156:AP156,"DOBLE"))*2)</f>
        <v>0</v>
      </c>
      <c r="Y156" s="64"/>
      <c r="Z156" s="61" t="s">
        <v>65</v>
      </c>
      <c r="AA156" s="64" t="e">
        <f aca="false">VLOOKUP(Z156,Datos!$K$6:$M$9,MATCH('ENUMERACION DE ALOJAMIENTOS'!$R156,Datos!$K$6:$M$6,0),0)</f>
        <v>#N/A</v>
      </c>
      <c r="AB156" s="64" t="e">
        <f aca="false">IF(AC156&gt;=AA156,"Cumple","No cumple")</f>
        <v>#N/A</v>
      </c>
      <c r="AC156" s="61"/>
      <c r="AD156" s="61" t="s">
        <v>65</v>
      </c>
      <c r="AE156" s="64" t="e">
        <f aca="false">VLOOKUP(AD156,Datos!$K$6:$M$9,MATCH('ENUMERACION DE ALOJAMIENTOS'!$R156,Datos!$K$6:$M$6,0),0)</f>
        <v>#N/A</v>
      </c>
      <c r="AF156" s="64" t="e">
        <f aca="false">IF(AG156&gt;=AE156,"Cumple","No cumple")</f>
        <v>#N/A</v>
      </c>
      <c r="AG156" s="61"/>
      <c r="AH156" s="61" t="s">
        <v>65</v>
      </c>
      <c r="AI156" s="64" t="e">
        <f aca="false">VLOOKUP(AH156,Datos!$K$6:$M$9,MATCH('ENUMERACION DE ALOJAMIENTOS'!$R156,Datos!$K$6:$M$6,0),0)</f>
        <v>#N/A</v>
      </c>
      <c r="AJ156" s="64" t="e">
        <f aca="false">IF(AK156&gt;=AI156,"Cumple","No cumple")</f>
        <v>#N/A</v>
      </c>
      <c r="AK156" s="61"/>
      <c r="AL156" s="61" t="s">
        <v>65</v>
      </c>
      <c r="AM156" s="64" t="e">
        <f aca="false">VLOOKUP(AL156,Datos!$K$6:$M$9,MATCH('ENUMERACION DE ALOJAMIENTOS'!$R156,Datos!$K$6:$M$6,0),0)</f>
        <v>#N/A</v>
      </c>
      <c r="AN156" s="64" t="e">
        <f aca="false">IF(AO156&gt;=AM156,"Cumple","No cumple")</f>
        <v>#N/A</v>
      </c>
      <c r="AO156" s="61"/>
      <c r="AP156" s="61" t="s">
        <v>65</v>
      </c>
      <c r="AQ156" s="64" t="e">
        <f aca="false">VLOOKUP(AP156,Datos!$K$6:$M$9,MATCH('ENUMERACION DE ALOJAMIENTOS'!$R156,Datos!$K$6:$M$6,0),0)</f>
        <v>#N/A</v>
      </c>
      <c r="AR156" s="64" t="e">
        <f aca="false">IF(AS156&gt;=AQ156,"Cumple","No cumple")</f>
        <v>#N/A</v>
      </c>
      <c r="AS156" s="61"/>
      <c r="AT156" s="65" t="n">
        <f aca="false">IFERROR(IF(Q156="ESTUDIO",BE156,IF(OR(U156=1,U156=""),MIN(X156,V156),W156)),0)</f>
        <v>0</v>
      </c>
      <c r="AU156" s="50" t="str">
        <f aca="false">IF(R156="POR HABITACIONES",AT156-S156,"")</f>
        <v/>
      </c>
      <c r="AV156" s="66" t="n">
        <v>0</v>
      </c>
      <c r="AW156" s="64" t="e">
        <f aca="false">IF(((VLOOKUP($AW$11,Datos!$K$6:$M$9,MATCH('ENUMERACION DE ALOJAMIENTOS'!$R156,Datos!$K$6:$M$6,0),0))*AT156)&lt;10,10,((VLOOKUP($AW$11,Datos!$K$6:$M$9,MATCH('ENUMERACION DE ALOJAMIENTOS'!$R156,Datos!$K$6:$M$6,0),0))*AT156))</f>
        <v>#N/A</v>
      </c>
      <c r="AX156" s="64" t="e">
        <f aca="false">VLOOKUP($AX$11,Datos!$K$6:$P$10,MATCH('ENUMERACION DE ALOJAMIENTOS'!$R156,Datos!$K$6:$P$6,0),0)</f>
        <v>#N/A</v>
      </c>
      <c r="AY156" s="64" t="str">
        <f aca="false">IF($Q156&lt;&gt;"VIVIENDA","",IF(AV156&lt;AW156,"No cumple",""))</f>
        <v/>
      </c>
      <c r="AZ156" s="64" t="str">
        <f aca="false">IF($Q156&lt;&gt;"ESTUDIO","",IF(AV156&lt;AX156,"No cumple",""))</f>
        <v/>
      </c>
      <c r="BA156" s="49" t="n">
        <f aca="false">IF(U156&lt;=1,6,10)</f>
        <v>6</v>
      </c>
      <c r="BB156" s="49" t="n">
        <f aca="false">IF(Q156="ESTUDIO",2,IF((10-AT156)&gt;AT156,ROUNDDOWN(AT156/2,0),MIN(10-AT156,ROUNDDOWN(AT156/2,0))))</f>
        <v>0</v>
      </c>
      <c r="BC156" s="49" t="n">
        <f aca="false">IF((10-AT156-S156)&gt;AT156,ROUNDDOWN(AT156/2,0),MIN(10-AT156-S156,ROUNDDOWN(AT156/2,0)))</f>
        <v>0</v>
      </c>
      <c r="BD156" s="50" t="n">
        <f aca="false">IF(OR(Q156="ESTUDIO",AND(COUNTIF(Z156:AP156,"DOBLE")=1,COUNTIF(Z156:AP156,"Seleccione Tipo")=4)),2,IFERROR(ROUNDDOWN(MIN(BB156:BC156),0),0))</f>
        <v>0</v>
      </c>
      <c r="BE156" s="52" t="s">
        <v>67</v>
      </c>
      <c r="BF156" s="53" t="n">
        <f aca="false">IF(R156="POR HABITACIONES",SUM(BE156,AU156),IF(Q156="ESTUDIO",BD156,SUM(AT156,BE156)))</f>
        <v>0</v>
      </c>
      <c r="BG156" s="54" t="str">
        <f aca="false">IF(OR(COUNTIF(P156:BE156,"No cumple")&gt;0,BF156=0),"NO CLASIFICABLE",R156)</f>
        <v>NO CLASIFICABLE</v>
      </c>
      <c r="BH156" s="67" t="str">
        <f aca="false">IF(AND(OR(Q156&lt;&gt;"Seleccione Tipo",R156&lt;&gt;"Seleccione tipo alquiler"),BG156="Seleccione tipo alquiler"),"Es obligatorio para su clasificación rellenar TIPO y TIPO DE ALQUILER de la vivienda","")</f>
        <v/>
      </c>
    </row>
    <row r="157" customFormat="false" ht="23.3" hidden="false" customHeight="false" outlineLevel="0" collapsed="false">
      <c r="A157" s="56" t="s">
        <v>63</v>
      </c>
      <c r="B157" s="57" t="str">
        <f aca="false">VLOOKUP(A157,VIA_CODIGO,2,0)</f>
        <v>XX</v>
      </c>
      <c r="C157" s="40" t="n">
        <f aca="false">IFERROR(VLOOKUP('ENUMERACION DE ALOJAMIENTOS'!F157,Datos!$A$1:$B$47,2,0),"")</f>
        <v>0</v>
      </c>
      <c r="D157" s="58"/>
      <c r="E157" s="59" t="str">
        <f aca="false">IFERROR(VLOOKUP('ENUMERACION DE ALOJAMIENTOS'!G157,Datos!$D$2:$F$1070,3,0),"")</f>
        <v/>
      </c>
      <c r="F157" s="43" t="s">
        <v>64</v>
      </c>
      <c r="G157" s="43"/>
      <c r="H157" s="60"/>
      <c r="I157" s="61"/>
      <c r="J157" s="61"/>
      <c r="K157" s="61"/>
      <c r="L157" s="61"/>
      <c r="M157" s="62"/>
      <c r="N157" s="61"/>
      <c r="O157" s="61"/>
      <c r="P157" s="61"/>
      <c r="Q157" s="58" t="s">
        <v>65</v>
      </c>
      <c r="R157" s="63" t="s">
        <v>66</v>
      </c>
      <c r="S157" s="63"/>
      <c r="T157" s="48" t="str">
        <f aca="false">IF(R157="POR HABITACIONES",IF(S157="","NO CUMPLE",""),"")</f>
        <v/>
      </c>
      <c r="U157" s="61"/>
      <c r="V157" s="64" t="e">
        <f aca="false">VLOOKUP($V$10,Datos!$K$6:$M$11,MATCH('ENUMERACION DE ALOJAMIENTOS'!R157,Datos!$K$6:$M$6,0),0)</f>
        <v>#N/A</v>
      </c>
      <c r="W157" s="64" t="e">
        <f aca="false">IF(OR(U157=1,U157=""),V157,(SUM(COUNTIF(Z157:AP157,"INDIVIDUAL"),(COUNTIF(Z157:AP157,"DOBLE"))*2)))</f>
        <v>#N/A</v>
      </c>
      <c r="X157" s="64" t="n">
        <f aca="false">SUM(COUNTIF(Z157:AP157,"INDIVIDUAL"),(COUNTIF(Z157:AP157,"DOBLE"))*2)</f>
        <v>0</v>
      </c>
      <c r="Y157" s="64"/>
      <c r="Z157" s="61" t="s">
        <v>65</v>
      </c>
      <c r="AA157" s="64" t="e">
        <f aca="false">VLOOKUP(Z157,Datos!$K$6:$M$9,MATCH('ENUMERACION DE ALOJAMIENTOS'!$R157,Datos!$K$6:$M$6,0),0)</f>
        <v>#N/A</v>
      </c>
      <c r="AB157" s="64" t="e">
        <f aca="false">IF(AC157&gt;=AA157,"Cumple","No cumple")</f>
        <v>#N/A</v>
      </c>
      <c r="AC157" s="61"/>
      <c r="AD157" s="61" t="s">
        <v>65</v>
      </c>
      <c r="AE157" s="64" t="e">
        <f aca="false">VLOOKUP(AD157,Datos!$K$6:$M$9,MATCH('ENUMERACION DE ALOJAMIENTOS'!$R157,Datos!$K$6:$M$6,0),0)</f>
        <v>#N/A</v>
      </c>
      <c r="AF157" s="64" t="e">
        <f aca="false">IF(AG157&gt;=AE157,"Cumple","No cumple")</f>
        <v>#N/A</v>
      </c>
      <c r="AG157" s="61"/>
      <c r="AH157" s="61" t="s">
        <v>65</v>
      </c>
      <c r="AI157" s="64" t="e">
        <f aca="false">VLOOKUP(AH157,Datos!$K$6:$M$9,MATCH('ENUMERACION DE ALOJAMIENTOS'!$R157,Datos!$K$6:$M$6,0),0)</f>
        <v>#N/A</v>
      </c>
      <c r="AJ157" s="64" t="e">
        <f aca="false">IF(AK157&gt;=AI157,"Cumple","No cumple")</f>
        <v>#N/A</v>
      </c>
      <c r="AK157" s="61"/>
      <c r="AL157" s="61" t="s">
        <v>65</v>
      </c>
      <c r="AM157" s="64" t="e">
        <f aca="false">VLOOKUP(AL157,Datos!$K$6:$M$9,MATCH('ENUMERACION DE ALOJAMIENTOS'!$R157,Datos!$K$6:$M$6,0),0)</f>
        <v>#N/A</v>
      </c>
      <c r="AN157" s="64" t="e">
        <f aca="false">IF(AO157&gt;=AM157,"Cumple","No cumple")</f>
        <v>#N/A</v>
      </c>
      <c r="AO157" s="61"/>
      <c r="AP157" s="61" t="s">
        <v>65</v>
      </c>
      <c r="AQ157" s="64" t="e">
        <f aca="false">VLOOKUP(AP157,Datos!$K$6:$M$9,MATCH('ENUMERACION DE ALOJAMIENTOS'!$R157,Datos!$K$6:$M$6,0),0)</f>
        <v>#N/A</v>
      </c>
      <c r="AR157" s="64" t="e">
        <f aca="false">IF(AS157&gt;=AQ157,"Cumple","No cumple")</f>
        <v>#N/A</v>
      </c>
      <c r="AS157" s="61"/>
      <c r="AT157" s="65" t="n">
        <f aca="false">IFERROR(IF(Q157="ESTUDIO",BE157,IF(OR(U157=1,U157=""),MIN(X157,V157),W157)),0)</f>
        <v>0</v>
      </c>
      <c r="AU157" s="50" t="str">
        <f aca="false">IF(R157="POR HABITACIONES",AT157-S157,"")</f>
        <v/>
      </c>
      <c r="AV157" s="66" t="n">
        <v>0</v>
      </c>
      <c r="AW157" s="64" t="e">
        <f aca="false">IF(((VLOOKUP($AW$11,Datos!$K$6:$M$9,MATCH('ENUMERACION DE ALOJAMIENTOS'!$R157,Datos!$K$6:$M$6,0),0))*AT157)&lt;10,10,((VLOOKUP($AW$11,Datos!$K$6:$M$9,MATCH('ENUMERACION DE ALOJAMIENTOS'!$R157,Datos!$K$6:$M$6,0),0))*AT157))</f>
        <v>#N/A</v>
      </c>
      <c r="AX157" s="64" t="e">
        <f aca="false">VLOOKUP($AX$11,Datos!$K$6:$P$10,MATCH('ENUMERACION DE ALOJAMIENTOS'!$R157,Datos!$K$6:$P$6,0),0)</f>
        <v>#N/A</v>
      </c>
      <c r="AY157" s="64" t="str">
        <f aca="false">IF($Q157&lt;&gt;"VIVIENDA","",IF(AV157&lt;AW157,"No cumple",""))</f>
        <v/>
      </c>
      <c r="AZ157" s="64" t="str">
        <f aca="false">IF($Q157&lt;&gt;"ESTUDIO","",IF(AV157&lt;AX157,"No cumple",""))</f>
        <v/>
      </c>
      <c r="BA157" s="49" t="n">
        <f aca="false">IF(U157&lt;=1,6,10)</f>
        <v>6</v>
      </c>
      <c r="BB157" s="49" t="n">
        <f aca="false">IF(Q157="ESTUDIO",2,IF((10-AT157)&gt;AT157,ROUNDDOWN(AT157/2,0),MIN(10-AT157,ROUNDDOWN(AT157/2,0))))</f>
        <v>0</v>
      </c>
      <c r="BC157" s="49" t="n">
        <f aca="false">IF((10-AT157-S157)&gt;AT157,ROUNDDOWN(AT157/2,0),MIN(10-AT157-S157,ROUNDDOWN(AT157/2,0)))</f>
        <v>0</v>
      </c>
      <c r="BD157" s="50" t="n">
        <f aca="false">IF(OR(Q157="ESTUDIO",AND(COUNTIF(Z157:AP157,"DOBLE")=1,COUNTIF(Z157:AP157,"Seleccione Tipo")=4)),2,IFERROR(ROUNDDOWN(MIN(BB157:BC157),0),0))</f>
        <v>0</v>
      </c>
      <c r="BE157" s="52" t="s">
        <v>67</v>
      </c>
      <c r="BF157" s="53" t="n">
        <f aca="false">IF(R157="POR HABITACIONES",SUM(BE157,AU157),IF(Q157="ESTUDIO",BD157,SUM(AT157,BE157)))</f>
        <v>0</v>
      </c>
      <c r="BG157" s="54" t="str">
        <f aca="false">IF(OR(COUNTIF(P157:BE157,"No cumple")&gt;0,BF157=0),"NO CLASIFICABLE",R157)</f>
        <v>NO CLASIFICABLE</v>
      </c>
      <c r="BH157" s="67" t="str">
        <f aca="false">IF(AND(OR(Q157&lt;&gt;"Seleccione Tipo",R157&lt;&gt;"Seleccione tipo alquiler"),BG157="Seleccione tipo alquiler"),"Es obligatorio para su clasificación rellenar TIPO y TIPO DE ALQUILER de la vivienda","")</f>
        <v/>
      </c>
    </row>
    <row r="158" customFormat="false" ht="23.3" hidden="false" customHeight="false" outlineLevel="0" collapsed="false">
      <c r="A158" s="56" t="s">
        <v>63</v>
      </c>
      <c r="B158" s="57" t="str">
        <f aca="false">VLOOKUP(A158,VIA_CODIGO,2,0)</f>
        <v>XX</v>
      </c>
      <c r="C158" s="40" t="n">
        <f aca="false">IFERROR(VLOOKUP('ENUMERACION DE ALOJAMIENTOS'!F158,Datos!$A$1:$B$47,2,0),"")</f>
        <v>0</v>
      </c>
      <c r="D158" s="58"/>
      <c r="E158" s="59" t="str">
        <f aca="false">IFERROR(VLOOKUP('ENUMERACION DE ALOJAMIENTOS'!G158,Datos!$D$2:$F$1070,3,0),"")</f>
        <v/>
      </c>
      <c r="F158" s="43" t="s">
        <v>64</v>
      </c>
      <c r="G158" s="43"/>
      <c r="H158" s="60"/>
      <c r="I158" s="61"/>
      <c r="J158" s="61"/>
      <c r="K158" s="61"/>
      <c r="L158" s="61"/>
      <c r="M158" s="62"/>
      <c r="N158" s="61"/>
      <c r="O158" s="61"/>
      <c r="P158" s="61"/>
      <c r="Q158" s="58" t="s">
        <v>65</v>
      </c>
      <c r="R158" s="63" t="s">
        <v>66</v>
      </c>
      <c r="S158" s="63"/>
      <c r="T158" s="48" t="str">
        <f aca="false">IF(R158="POR HABITACIONES",IF(S158="","NO CUMPLE",""),"")</f>
        <v/>
      </c>
      <c r="U158" s="61"/>
      <c r="V158" s="64" t="e">
        <f aca="false">VLOOKUP($V$10,Datos!$K$6:$M$11,MATCH('ENUMERACION DE ALOJAMIENTOS'!R158,Datos!$K$6:$M$6,0),0)</f>
        <v>#N/A</v>
      </c>
      <c r="W158" s="64" t="e">
        <f aca="false">IF(OR(U158=1,U158=""),V158,(SUM(COUNTIF(Z158:AP158,"INDIVIDUAL"),(COUNTIF(Z158:AP158,"DOBLE"))*2)))</f>
        <v>#N/A</v>
      </c>
      <c r="X158" s="64" t="n">
        <f aca="false">SUM(COUNTIF(Z158:AP158,"INDIVIDUAL"),(COUNTIF(Z158:AP158,"DOBLE"))*2)</f>
        <v>0</v>
      </c>
      <c r="Y158" s="64"/>
      <c r="Z158" s="61" t="s">
        <v>65</v>
      </c>
      <c r="AA158" s="64" t="e">
        <f aca="false">VLOOKUP(Z158,Datos!$K$6:$M$9,MATCH('ENUMERACION DE ALOJAMIENTOS'!$R158,Datos!$K$6:$M$6,0),0)</f>
        <v>#N/A</v>
      </c>
      <c r="AB158" s="64" t="e">
        <f aca="false">IF(AC158&gt;=AA158,"Cumple","No cumple")</f>
        <v>#N/A</v>
      </c>
      <c r="AC158" s="61"/>
      <c r="AD158" s="61" t="s">
        <v>65</v>
      </c>
      <c r="AE158" s="64" t="e">
        <f aca="false">VLOOKUP(AD158,Datos!$K$6:$M$9,MATCH('ENUMERACION DE ALOJAMIENTOS'!$R158,Datos!$K$6:$M$6,0),0)</f>
        <v>#N/A</v>
      </c>
      <c r="AF158" s="64" t="e">
        <f aca="false">IF(AG158&gt;=AE158,"Cumple","No cumple")</f>
        <v>#N/A</v>
      </c>
      <c r="AG158" s="61"/>
      <c r="AH158" s="61" t="s">
        <v>65</v>
      </c>
      <c r="AI158" s="64" t="e">
        <f aca="false">VLOOKUP(AH158,Datos!$K$6:$M$9,MATCH('ENUMERACION DE ALOJAMIENTOS'!$R158,Datos!$K$6:$M$6,0),0)</f>
        <v>#N/A</v>
      </c>
      <c r="AJ158" s="64" t="e">
        <f aca="false">IF(AK158&gt;=AI158,"Cumple","No cumple")</f>
        <v>#N/A</v>
      </c>
      <c r="AK158" s="61"/>
      <c r="AL158" s="61" t="s">
        <v>65</v>
      </c>
      <c r="AM158" s="64" t="e">
        <f aca="false">VLOOKUP(AL158,Datos!$K$6:$M$9,MATCH('ENUMERACION DE ALOJAMIENTOS'!$R158,Datos!$K$6:$M$6,0),0)</f>
        <v>#N/A</v>
      </c>
      <c r="AN158" s="64" t="e">
        <f aca="false">IF(AO158&gt;=AM158,"Cumple","No cumple")</f>
        <v>#N/A</v>
      </c>
      <c r="AO158" s="61"/>
      <c r="AP158" s="61" t="s">
        <v>65</v>
      </c>
      <c r="AQ158" s="64" t="e">
        <f aca="false">VLOOKUP(AP158,Datos!$K$6:$M$9,MATCH('ENUMERACION DE ALOJAMIENTOS'!$R158,Datos!$K$6:$M$6,0),0)</f>
        <v>#N/A</v>
      </c>
      <c r="AR158" s="64" t="e">
        <f aca="false">IF(AS158&gt;=AQ158,"Cumple","No cumple")</f>
        <v>#N/A</v>
      </c>
      <c r="AS158" s="61"/>
      <c r="AT158" s="65" t="n">
        <f aca="false">IFERROR(IF(Q158="ESTUDIO",BE158,IF(OR(U158=1,U158=""),MIN(X158,V158),W158)),0)</f>
        <v>0</v>
      </c>
      <c r="AU158" s="50" t="str">
        <f aca="false">IF(R158="POR HABITACIONES",AT158-S158,"")</f>
        <v/>
      </c>
      <c r="AV158" s="66" t="n">
        <v>0</v>
      </c>
      <c r="AW158" s="64" t="e">
        <f aca="false">IF(((VLOOKUP($AW$11,Datos!$K$6:$M$9,MATCH('ENUMERACION DE ALOJAMIENTOS'!$R158,Datos!$K$6:$M$6,0),0))*AT158)&lt;10,10,((VLOOKUP($AW$11,Datos!$K$6:$M$9,MATCH('ENUMERACION DE ALOJAMIENTOS'!$R158,Datos!$K$6:$M$6,0),0))*AT158))</f>
        <v>#N/A</v>
      </c>
      <c r="AX158" s="64" t="e">
        <f aca="false">VLOOKUP($AX$11,Datos!$K$6:$P$10,MATCH('ENUMERACION DE ALOJAMIENTOS'!$R158,Datos!$K$6:$P$6,0),0)</f>
        <v>#N/A</v>
      </c>
      <c r="AY158" s="64" t="str">
        <f aca="false">IF($Q158&lt;&gt;"VIVIENDA","",IF(AV158&lt;AW158,"No cumple",""))</f>
        <v/>
      </c>
      <c r="AZ158" s="64" t="str">
        <f aca="false">IF($Q158&lt;&gt;"ESTUDIO","",IF(AV158&lt;AX158,"No cumple",""))</f>
        <v/>
      </c>
      <c r="BA158" s="49" t="n">
        <f aca="false">IF(U158&lt;=1,6,10)</f>
        <v>6</v>
      </c>
      <c r="BB158" s="49" t="n">
        <f aca="false">IF(Q158="ESTUDIO",2,IF((10-AT158)&gt;AT158,ROUNDDOWN(AT158/2,0),MIN(10-AT158,ROUNDDOWN(AT158/2,0))))</f>
        <v>0</v>
      </c>
      <c r="BC158" s="49" t="n">
        <f aca="false">IF((10-AT158-S158)&gt;AT158,ROUNDDOWN(AT158/2,0),MIN(10-AT158-S158,ROUNDDOWN(AT158/2,0)))</f>
        <v>0</v>
      </c>
      <c r="BD158" s="50" t="n">
        <f aca="false">IF(OR(Q158="ESTUDIO",AND(COUNTIF(Z158:AP158,"DOBLE")=1,COUNTIF(Z158:AP158,"Seleccione Tipo")=4)),2,IFERROR(ROUNDDOWN(MIN(BB158:BC158),0),0))</f>
        <v>0</v>
      </c>
      <c r="BE158" s="52" t="s">
        <v>67</v>
      </c>
      <c r="BF158" s="53" t="n">
        <f aca="false">IF(R158="POR HABITACIONES",SUM(BE158,AU158),IF(Q158="ESTUDIO",BD158,SUM(AT158,BE158)))</f>
        <v>0</v>
      </c>
      <c r="BG158" s="54" t="str">
        <f aca="false">IF(OR(COUNTIF(P158:BE158,"No cumple")&gt;0,BF158=0),"NO CLASIFICABLE",R158)</f>
        <v>NO CLASIFICABLE</v>
      </c>
      <c r="BH158" s="67" t="str">
        <f aca="false">IF(AND(OR(Q158&lt;&gt;"Seleccione Tipo",R158&lt;&gt;"Seleccione tipo alquiler"),BG158="Seleccione tipo alquiler"),"Es obligatorio para su clasificación rellenar TIPO y TIPO DE ALQUILER de la vivienda","")</f>
        <v/>
      </c>
    </row>
    <row r="159" customFormat="false" ht="23.3" hidden="false" customHeight="false" outlineLevel="0" collapsed="false">
      <c r="A159" s="56" t="s">
        <v>63</v>
      </c>
      <c r="B159" s="57" t="str">
        <f aca="false">VLOOKUP(A159,VIA_CODIGO,2,0)</f>
        <v>XX</v>
      </c>
      <c r="C159" s="40" t="n">
        <f aca="false">IFERROR(VLOOKUP('ENUMERACION DE ALOJAMIENTOS'!F159,Datos!$A$1:$B$47,2,0),"")</f>
        <v>0</v>
      </c>
      <c r="D159" s="58"/>
      <c r="E159" s="59" t="str">
        <f aca="false">IFERROR(VLOOKUP('ENUMERACION DE ALOJAMIENTOS'!G159,Datos!$D$2:$F$1070,3,0),"")</f>
        <v/>
      </c>
      <c r="F159" s="43" t="s">
        <v>64</v>
      </c>
      <c r="G159" s="43"/>
      <c r="H159" s="60"/>
      <c r="I159" s="61"/>
      <c r="J159" s="61"/>
      <c r="K159" s="61"/>
      <c r="L159" s="61"/>
      <c r="M159" s="62"/>
      <c r="N159" s="61"/>
      <c r="O159" s="61"/>
      <c r="P159" s="61"/>
      <c r="Q159" s="58" t="s">
        <v>65</v>
      </c>
      <c r="R159" s="63" t="s">
        <v>66</v>
      </c>
      <c r="S159" s="63"/>
      <c r="T159" s="48" t="str">
        <f aca="false">IF(R159="POR HABITACIONES",IF(S159="","NO CUMPLE",""),"")</f>
        <v/>
      </c>
      <c r="U159" s="61"/>
      <c r="V159" s="64" t="e">
        <f aca="false">VLOOKUP($V$10,Datos!$K$6:$M$11,MATCH('ENUMERACION DE ALOJAMIENTOS'!R159,Datos!$K$6:$M$6,0),0)</f>
        <v>#N/A</v>
      </c>
      <c r="W159" s="64" t="e">
        <f aca="false">IF(OR(U159=1,U159=""),V159,(SUM(COUNTIF(Z159:AP159,"INDIVIDUAL"),(COUNTIF(Z159:AP159,"DOBLE"))*2)))</f>
        <v>#N/A</v>
      </c>
      <c r="X159" s="64" t="n">
        <f aca="false">SUM(COUNTIF(Z159:AP159,"INDIVIDUAL"),(COUNTIF(Z159:AP159,"DOBLE"))*2)</f>
        <v>0</v>
      </c>
      <c r="Y159" s="64"/>
      <c r="Z159" s="61" t="s">
        <v>65</v>
      </c>
      <c r="AA159" s="64" t="e">
        <f aca="false">VLOOKUP(Z159,Datos!$K$6:$M$9,MATCH('ENUMERACION DE ALOJAMIENTOS'!$R159,Datos!$K$6:$M$6,0),0)</f>
        <v>#N/A</v>
      </c>
      <c r="AB159" s="64" t="e">
        <f aca="false">IF(AC159&gt;=AA159,"Cumple","No cumple")</f>
        <v>#N/A</v>
      </c>
      <c r="AC159" s="61"/>
      <c r="AD159" s="61" t="s">
        <v>65</v>
      </c>
      <c r="AE159" s="64" t="e">
        <f aca="false">VLOOKUP(AD159,Datos!$K$6:$M$9,MATCH('ENUMERACION DE ALOJAMIENTOS'!$R159,Datos!$K$6:$M$6,0),0)</f>
        <v>#N/A</v>
      </c>
      <c r="AF159" s="64" t="e">
        <f aca="false">IF(AG159&gt;=AE159,"Cumple","No cumple")</f>
        <v>#N/A</v>
      </c>
      <c r="AG159" s="61"/>
      <c r="AH159" s="61" t="s">
        <v>65</v>
      </c>
      <c r="AI159" s="64" t="e">
        <f aca="false">VLOOKUP(AH159,Datos!$K$6:$M$9,MATCH('ENUMERACION DE ALOJAMIENTOS'!$R159,Datos!$K$6:$M$6,0),0)</f>
        <v>#N/A</v>
      </c>
      <c r="AJ159" s="64" t="e">
        <f aca="false">IF(AK159&gt;=AI159,"Cumple","No cumple")</f>
        <v>#N/A</v>
      </c>
      <c r="AK159" s="61"/>
      <c r="AL159" s="61" t="s">
        <v>65</v>
      </c>
      <c r="AM159" s="64" t="e">
        <f aca="false">VLOOKUP(AL159,Datos!$K$6:$M$9,MATCH('ENUMERACION DE ALOJAMIENTOS'!$R159,Datos!$K$6:$M$6,0),0)</f>
        <v>#N/A</v>
      </c>
      <c r="AN159" s="64" t="e">
        <f aca="false">IF(AO159&gt;=AM159,"Cumple","No cumple")</f>
        <v>#N/A</v>
      </c>
      <c r="AO159" s="61"/>
      <c r="AP159" s="61" t="s">
        <v>65</v>
      </c>
      <c r="AQ159" s="64" t="e">
        <f aca="false">VLOOKUP(AP159,Datos!$K$6:$M$9,MATCH('ENUMERACION DE ALOJAMIENTOS'!$R159,Datos!$K$6:$M$6,0),0)</f>
        <v>#N/A</v>
      </c>
      <c r="AR159" s="64" t="e">
        <f aca="false">IF(AS159&gt;=AQ159,"Cumple","No cumple")</f>
        <v>#N/A</v>
      </c>
      <c r="AS159" s="61"/>
      <c r="AT159" s="65" t="n">
        <f aca="false">IFERROR(IF(Q159="ESTUDIO",BE159,IF(OR(U159=1,U159=""),MIN(X159,V159),W159)),0)</f>
        <v>0</v>
      </c>
      <c r="AU159" s="50" t="str">
        <f aca="false">IF(R159="POR HABITACIONES",AT159-S159,"")</f>
        <v/>
      </c>
      <c r="AV159" s="66" t="n">
        <v>0</v>
      </c>
      <c r="AW159" s="64" t="e">
        <f aca="false">IF(((VLOOKUP($AW$11,Datos!$K$6:$M$9,MATCH('ENUMERACION DE ALOJAMIENTOS'!$R159,Datos!$K$6:$M$6,0),0))*AT159)&lt;10,10,((VLOOKUP($AW$11,Datos!$K$6:$M$9,MATCH('ENUMERACION DE ALOJAMIENTOS'!$R159,Datos!$K$6:$M$6,0),0))*AT159))</f>
        <v>#N/A</v>
      </c>
      <c r="AX159" s="64" t="e">
        <f aca="false">VLOOKUP($AX$11,Datos!$K$6:$P$10,MATCH('ENUMERACION DE ALOJAMIENTOS'!$R159,Datos!$K$6:$P$6,0),0)</f>
        <v>#N/A</v>
      </c>
      <c r="AY159" s="64" t="str">
        <f aca="false">IF($Q159&lt;&gt;"VIVIENDA","",IF(AV159&lt;AW159,"No cumple",""))</f>
        <v/>
      </c>
      <c r="AZ159" s="64" t="str">
        <f aca="false">IF($Q159&lt;&gt;"ESTUDIO","",IF(AV159&lt;AX159,"No cumple",""))</f>
        <v/>
      </c>
      <c r="BA159" s="49" t="n">
        <f aca="false">IF(U159&lt;=1,6,10)</f>
        <v>6</v>
      </c>
      <c r="BB159" s="49" t="n">
        <f aca="false">IF(Q159="ESTUDIO",2,IF((10-AT159)&gt;AT159,ROUNDDOWN(AT159/2,0),MIN(10-AT159,ROUNDDOWN(AT159/2,0))))</f>
        <v>0</v>
      </c>
      <c r="BC159" s="49" t="n">
        <f aca="false">IF((10-AT159-S159)&gt;AT159,ROUNDDOWN(AT159/2,0),MIN(10-AT159-S159,ROUNDDOWN(AT159/2,0)))</f>
        <v>0</v>
      </c>
      <c r="BD159" s="50" t="n">
        <f aca="false">IF(OR(Q159="ESTUDIO",AND(COUNTIF(Z159:AP159,"DOBLE")=1,COUNTIF(Z159:AP159,"Seleccione Tipo")=4)),2,IFERROR(ROUNDDOWN(MIN(BB159:BC159),0),0))</f>
        <v>0</v>
      </c>
      <c r="BE159" s="52" t="s">
        <v>67</v>
      </c>
      <c r="BF159" s="53" t="n">
        <f aca="false">IF(R159="POR HABITACIONES",SUM(BE159,AU159),IF(Q159="ESTUDIO",BD159,SUM(AT159,BE159)))</f>
        <v>0</v>
      </c>
      <c r="BG159" s="54" t="str">
        <f aca="false">IF(OR(COUNTIF(P159:BE159,"No cumple")&gt;0,BF159=0),"NO CLASIFICABLE",R159)</f>
        <v>NO CLASIFICABLE</v>
      </c>
      <c r="BH159" s="67" t="str">
        <f aca="false">IF(AND(OR(Q159&lt;&gt;"Seleccione Tipo",R159&lt;&gt;"Seleccione tipo alquiler"),BG159="Seleccione tipo alquiler"),"Es obligatorio para su clasificación rellenar TIPO y TIPO DE ALQUILER de la vivienda","")</f>
        <v/>
      </c>
    </row>
    <row r="160" customFormat="false" ht="23.3" hidden="false" customHeight="false" outlineLevel="0" collapsed="false">
      <c r="A160" s="56" t="s">
        <v>63</v>
      </c>
      <c r="B160" s="57" t="str">
        <f aca="false">VLOOKUP(A160,VIA_CODIGO,2,0)</f>
        <v>XX</v>
      </c>
      <c r="C160" s="40" t="n">
        <f aca="false">IFERROR(VLOOKUP('ENUMERACION DE ALOJAMIENTOS'!F160,Datos!$A$1:$B$47,2,0),"")</f>
        <v>0</v>
      </c>
      <c r="D160" s="58"/>
      <c r="E160" s="59" t="str">
        <f aca="false">IFERROR(VLOOKUP('ENUMERACION DE ALOJAMIENTOS'!G160,Datos!$D$2:$F$1070,3,0),"")</f>
        <v/>
      </c>
      <c r="F160" s="43" t="s">
        <v>64</v>
      </c>
      <c r="G160" s="43"/>
      <c r="H160" s="60"/>
      <c r="I160" s="61"/>
      <c r="J160" s="61"/>
      <c r="K160" s="61"/>
      <c r="L160" s="61"/>
      <c r="M160" s="62"/>
      <c r="N160" s="61"/>
      <c r="O160" s="61"/>
      <c r="P160" s="61"/>
      <c r="Q160" s="58" t="s">
        <v>65</v>
      </c>
      <c r="R160" s="63" t="s">
        <v>66</v>
      </c>
      <c r="S160" s="63"/>
      <c r="T160" s="48" t="str">
        <f aca="false">IF(R160="POR HABITACIONES",IF(S160="","NO CUMPLE",""),"")</f>
        <v/>
      </c>
      <c r="U160" s="61"/>
      <c r="V160" s="64" t="e">
        <f aca="false">VLOOKUP($V$10,Datos!$K$6:$M$11,MATCH('ENUMERACION DE ALOJAMIENTOS'!R160,Datos!$K$6:$M$6,0),0)</f>
        <v>#N/A</v>
      </c>
      <c r="W160" s="64" t="e">
        <f aca="false">IF(OR(U160=1,U160=""),V160,(SUM(COUNTIF(Z160:AP160,"INDIVIDUAL"),(COUNTIF(Z160:AP160,"DOBLE"))*2)))</f>
        <v>#N/A</v>
      </c>
      <c r="X160" s="64" t="n">
        <f aca="false">SUM(COUNTIF(Z160:AP160,"INDIVIDUAL"),(COUNTIF(Z160:AP160,"DOBLE"))*2)</f>
        <v>0</v>
      </c>
      <c r="Y160" s="64"/>
      <c r="Z160" s="61" t="s">
        <v>65</v>
      </c>
      <c r="AA160" s="64" t="e">
        <f aca="false">VLOOKUP(Z160,Datos!$K$6:$M$9,MATCH('ENUMERACION DE ALOJAMIENTOS'!$R160,Datos!$K$6:$M$6,0),0)</f>
        <v>#N/A</v>
      </c>
      <c r="AB160" s="64" t="e">
        <f aca="false">IF(AC160&gt;=AA160,"Cumple","No cumple")</f>
        <v>#N/A</v>
      </c>
      <c r="AC160" s="61"/>
      <c r="AD160" s="61" t="s">
        <v>65</v>
      </c>
      <c r="AE160" s="64" t="e">
        <f aca="false">VLOOKUP(AD160,Datos!$K$6:$M$9,MATCH('ENUMERACION DE ALOJAMIENTOS'!$R160,Datos!$K$6:$M$6,0),0)</f>
        <v>#N/A</v>
      </c>
      <c r="AF160" s="64" t="e">
        <f aca="false">IF(AG160&gt;=AE160,"Cumple","No cumple")</f>
        <v>#N/A</v>
      </c>
      <c r="AG160" s="61"/>
      <c r="AH160" s="61" t="s">
        <v>65</v>
      </c>
      <c r="AI160" s="64" t="e">
        <f aca="false">VLOOKUP(AH160,Datos!$K$6:$M$9,MATCH('ENUMERACION DE ALOJAMIENTOS'!$R160,Datos!$K$6:$M$6,0),0)</f>
        <v>#N/A</v>
      </c>
      <c r="AJ160" s="64" t="e">
        <f aca="false">IF(AK160&gt;=AI160,"Cumple","No cumple")</f>
        <v>#N/A</v>
      </c>
      <c r="AK160" s="61"/>
      <c r="AL160" s="61" t="s">
        <v>65</v>
      </c>
      <c r="AM160" s="64" t="e">
        <f aca="false">VLOOKUP(AL160,Datos!$K$6:$M$9,MATCH('ENUMERACION DE ALOJAMIENTOS'!$R160,Datos!$K$6:$M$6,0),0)</f>
        <v>#N/A</v>
      </c>
      <c r="AN160" s="64" t="e">
        <f aca="false">IF(AO160&gt;=AM160,"Cumple","No cumple")</f>
        <v>#N/A</v>
      </c>
      <c r="AO160" s="61"/>
      <c r="AP160" s="61" t="s">
        <v>65</v>
      </c>
      <c r="AQ160" s="64" t="e">
        <f aca="false">VLOOKUP(AP160,Datos!$K$6:$M$9,MATCH('ENUMERACION DE ALOJAMIENTOS'!$R160,Datos!$K$6:$M$6,0),0)</f>
        <v>#N/A</v>
      </c>
      <c r="AR160" s="64" t="e">
        <f aca="false">IF(AS160&gt;=AQ160,"Cumple","No cumple")</f>
        <v>#N/A</v>
      </c>
      <c r="AS160" s="61"/>
      <c r="AT160" s="65" t="n">
        <f aca="false">IFERROR(IF(Q160="ESTUDIO",BE160,IF(OR(U160=1,U160=""),MIN(X160,V160),W160)),0)</f>
        <v>0</v>
      </c>
      <c r="AU160" s="50" t="str">
        <f aca="false">IF(R160="POR HABITACIONES",AT160-S160,"")</f>
        <v/>
      </c>
      <c r="AV160" s="66" t="n">
        <v>0</v>
      </c>
      <c r="AW160" s="64" t="e">
        <f aca="false">IF(((VLOOKUP($AW$11,Datos!$K$6:$M$9,MATCH('ENUMERACION DE ALOJAMIENTOS'!$R160,Datos!$K$6:$M$6,0),0))*AT160)&lt;10,10,((VLOOKUP($AW$11,Datos!$K$6:$M$9,MATCH('ENUMERACION DE ALOJAMIENTOS'!$R160,Datos!$K$6:$M$6,0),0))*AT160))</f>
        <v>#N/A</v>
      </c>
      <c r="AX160" s="64" t="e">
        <f aca="false">VLOOKUP($AX$11,Datos!$K$6:$P$10,MATCH('ENUMERACION DE ALOJAMIENTOS'!$R160,Datos!$K$6:$P$6,0),0)</f>
        <v>#N/A</v>
      </c>
      <c r="AY160" s="64" t="str">
        <f aca="false">IF($Q160&lt;&gt;"VIVIENDA","",IF(AV160&lt;AW160,"No cumple",""))</f>
        <v/>
      </c>
      <c r="AZ160" s="64" t="str">
        <f aca="false">IF($Q160&lt;&gt;"ESTUDIO","",IF(AV160&lt;AX160,"No cumple",""))</f>
        <v/>
      </c>
      <c r="BA160" s="49" t="n">
        <f aca="false">IF(U160&lt;=1,6,10)</f>
        <v>6</v>
      </c>
      <c r="BB160" s="49" t="n">
        <f aca="false">IF(Q160="ESTUDIO",2,IF((10-AT160)&gt;AT160,ROUNDDOWN(AT160/2,0),MIN(10-AT160,ROUNDDOWN(AT160/2,0))))</f>
        <v>0</v>
      </c>
      <c r="BC160" s="49" t="n">
        <f aca="false">IF((10-AT160-S160)&gt;AT160,ROUNDDOWN(AT160/2,0),MIN(10-AT160-S160,ROUNDDOWN(AT160/2,0)))</f>
        <v>0</v>
      </c>
      <c r="BD160" s="50" t="n">
        <f aca="false">IF(OR(Q160="ESTUDIO",AND(COUNTIF(Z160:AP160,"DOBLE")=1,COUNTIF(Z160:AP160,"Seleccione Tipo")=4)),2,IFERROR(ROUNDDOWN(MIN(BB160:BC160),0),0))</f>
        <v>0</v>
      </c>
      <c r="BE160" s="52" t="s">
        <v>67</v>
      </c>
      <c r="BF160" s="53" t="n">
        <f aca="false">IF(R160="POR HABITACIONES",SUM(BE160,AU160),IF(Q160="ESTUDIO",BD160,SUM(AT160,BE160)))</f>
        <v>0</v>
      </c>
      <c r="BG160" s="54" t="str">
        <f aca="false">IF(OR(COUNTIF(P160:BE160,"No cumple")&gt;0,BF160=0),"NO CLASIFICABLE",R160)</f>
        <v>NO CLASIFICABLE</v>
      </c>
      <c r="BH160" s="67" t="str">
        <f aca="false">IF(AND(OR(Q160&lt;&gt;"Seleccione Tipo",R160&lt;&gt;"Seleccione tipo alquiler"),BG160="Seleccione tipo alquiler"),"Es obligatorio para su clasificación rellenar TIPO y TIPO DE ALQUILER de la vivienda","")</f>
        <v/>
      </c>
    </row>
    <row r="161" customFormat="false" ht="23.3" hidden="false" customHeight="false" outlineLevel="0" collapsed="false">
      <c r="A161" s="56" t="s">
        <v>63</v>
      </c>
      <c r="B161" s="57" t="str">
        <f aca="false">VLOOKUP(A161,VIA_CODIGO,2,0)</f>
        <v>XX</v>
      </c>
      <c r="C161" s="40" t="n">
        <f aca="false">IFERROR(VLOOKUP('ENUMERACION DE ALOJAMIENTOS'!F161,Datos!$A$1:$B$47,2,0),"")</f>
        <v>0</v>
      </c>
      <c r="D161" s="58"/>
      <c r="E161" s="59" t="str">
        <f aca="false">IFERROR(VLOOKUP('ENUMERACION DE ALOJAMIENTOS'!G161,Datos!$D$2:$F$1070,3,0),"")</f>
        <v/>
      </c>
      <c r="F161" s="43" t="s">
        <v>64</v>
      </c>
      <c r="G161" s="43"/>
      <c r="H161" s="60"/>
      <c r="I161" s="61"/>
      <c r="J161" s="61"/>
      <c r="K161" s="61"/>
      <c r="L161" s="61"/>
      <c r="M161" s="62"/>
      <c r="N161" s="61"/>
      <c r="O161" s="61"/>
      <c r="P161" s="61"/>
      <c r="Q161" s="58" t="s">
        <v>65</v>
      </c>
      <c r="R161" s="63" t="s">
        <v>66</v>
      </c>
      <c r="S161" s="63"/>
      <c r="T161" s="48" t="str">
        <f aca="false">IF(R161="POR HABITACIONES",IF(S161="","NO CUMPLE",""),"")</f>
        <v/>
      </c>
      <c r="U161" s="61"/>
      <c r="V161" s="64" t="e">
        <f aca="false">VLOOKUP($V$10,Datos!$K$6:$M$11,MATCH('ENUMERACION DE ALOJAMIENTOS'!R161,Datos!$K$6:$M$6,0),0)</f>
        <v>#N/A</v>
      </c>
      <c r="W161" s="64" t="e">
        <f aca="false">IF(OR(U161=1,U161=""),V161,(SUM(COUNTIF(Z161:AP161,"INDIVIDUAL"),(COUNTIF(Z161:AP161,"DOBLE"))*2)))</f>
        <v>#N/A</v>
      </c>
      <c r="X161" s="64" t="n">
        <f aca="false">SUM(COUNTIF(Z161:AP161,"INDIVIDUAL"),(COUNTIF(Z161:AP161,"DOBLE"))*2)</f>
        <v>0</v>
      </c>
      <c r="Y161" s="64"/>
      <c r="Z161" s="61" t="s">
        <v>65</v>
      </c>
      <c r="AA161" s="64" t="e">
        <f aca="false">VLOOKUP(Z161,Datos!$K$6:$M$9,MATCH('ENUMERACION DE ALOJAMIENTOS'!$R161,Datos!$K$6:$M$6,0),0)</f>
        <v>#N/A</v>
      </c>
      <c r="AB161" s="64" t="e">
        <f aca="false">IF(AC161&gt;=AA161,"Cumple","No cumple")</f>
        <v>#N/A</v>
      </c>
      <c r="AC161" s="61"/>
      <c r="AD161" s="61" t="s">
        <v>65</v>
      </c>
      <c r="AE161" s="64" t="e">
        <f aca="false">VLOOKUP(AD161,Datos!$K$6:$M$9,MATCH('ENUMERACION DE ALOJAMIENTOS'!$R161,Datos!$K$6:$M$6,0),0)</f>
        <v>#N/A</v>
      </c>
      <c r="AF161" s="64" t="e">
        <f aca="false">IF(AG161&gt;=AE161,"Cumple","No cumple")</f>
        <v>#N/A</v>
      </c>
      <c r="AG161" s="61"/>
      <c r="AH161" s="61" t="s">
        <v>65</v>
      </c>
      <c r="AI161" s="64" t="e">
        <f aca="false">VLOOKUP(AH161,Datos!$K$6:$M$9,MATCH('ENUMERACION DE ALOJAMIENTOS'!$R161,Datos!$K$6:$M$6,0),0)</f>
        <v>#N/A</v>
      </c>
      <c r="AJ161" s="64" t="e">
        <f aca="false">IF(AK161&gt;=AI161,"Cumple","No cumple")</f>
        <v>#N/A</v>
      </c>
      <c r="AK161" s="61"/>
      <c r="AL161" s="61" t="s">
        <v>65</v>
      </c>
      <c r="AM161" s="64" t="e">
        <f aca="false">VLOOKUP(AL161,Datos!$K$6:$M$9,MATCH('ENUMERACION DE ALOJAMIENTOS'!$R161,Datos!$K$6:$M$6,0),0)</f>
        <v>#N/A</v>
      </c>
      <c r="AN161" s="64" t="e">
        <f aca="false">IF(AO161&gt;=AM161,"Cumple","No cumple")</f>
        <v>#N/A</v>
      </c>
      <c r="AO161" s="61"/>
      <c r="AP161" s="61" t="s">
        <v>65</v>
      </c>
      <c r="AQ161" s="64" t="e">
        <f aca="false">VLOOKUP(AP161,Datos!$K$6:$M$9,MATCH('ENUMERACION DE ALOJAMIENTOS'!$R161,Datos!$K$6:$M$6,0),0)</f>
        <v>#N/A</v>
      </c>
      <c r="AR161" s="64" t="e">
        <f aca="false">IF(AS161&gt;=AQ161,"Cumple","No cumple")</f>
        <v>#N/A</v>
      </c>
      <c r="AS161" s="61"/>
      <c r="AT161" s="65" t="n">
        <f aca="false">IFERROR(IF(Q161="ESTUDIO",BE161,IF(OR(U161=1,U161=""),MIN(X161,V161),W161)),0)</f>
        <v>0</v>
      </c>
      <c r="AU161" s="50" t="str">
        <f aca="false">IF(R161="POR HABITACIONES",AT161-S161,"")</f>
        <v/>
      </c>
      <c r="AV161" s="66" t="n">
        <v>0</v>
      </c>
      <c r="AW161" s="64" t="e">
        <f aca="false">IF(((VLOOKUP($AW$11,Datos!$K$6:$M$9,MATCH('ENUMERACION DE ALOJAMIENTOS'!$R161,Datos!$K$6:$M$6,0),0))*AT161)&lt;10,10,((VLOOKUP($AW$11,Datos!$K$6:$M$9,MATCH('ENUMERACION DE ALOJAMIENTOS'!$R161,Datos!$K$6:$M$6,0),0))*AT161))</f>
        <v>#N/A</v>
      </c>
      <c r="AX161" s="64" t="e">
        <f aca="false">VLOOKUP($AX$11,Datos!$K$6:$P$10,MATCH('ENUMERACION DE ALOJAMIENTOS'!$R161,Datos!$K$6:$P$6,0),0)</f>
        <v>#N/A</v>
      </c>
      <c r="AY161" s="64" t="str">
        <f aca="false">IF($Q161&lt;&gt;"VIVIENDA","",IF(AV161&lt;AW161,"No cumple",""))</f>
        <v/>
      </c>
      <c r="AZ161" s="64" t="str">
        <f aca="false">IF($Q161&lt;&gt;"ESTUDIO","",IF(AV161&lt;AX161,"No cumple",""))</f>
        <v/>
      </c>
      <c r="BA161" s="49" t="n">
        <f aca="false">IF(U161&lt;=1,6,10)</f>
        <v>6</v>
      </c>
      <c r="BB161" s="49" t="n">
        <f aca="false">IF(Q161="ESTUDIO",2,IF((10-AT161)&gt;AT161,ROUNDDOWN(AT161/2,0),MIN(10-AT161,ROUNDDOWN(AT161/2,0))))</f>
        <v>0</v>
      </c>
      <c r="BC161" s="49" t="n">
        <f aca="false">IF((10-AT161-S161)&gt;AT161,ROUNDDOWN(AT161/2,0),MIN(10-AT161-S161,ROUNDDOWN(AT161/2,0)))</f>
        <v>0</v>
      </c>
      <c r="BD161" s="50" t="n">
        <f aca="false">IF(OR(Q161="ESTUDIO",AND(COUNTIF(Z161:AP161,"DOBLE")=1,COUNTIF(Z161:AP161,"Seleccione Tipo")=4)),2,IFERROR(ROUNDDOWN(MIN(BB161:BC161),0),0))</f>
        <v>0</v>
      </c>
      <c r="BE161" s="52" t="s">
        <v>67</v>
      </c>
      <c r="BF161" s="53" t="n">
        <f aca="false">IF(R161="POR HABITACIONES",SUM(BE161,AU161),IF(Q161="ESTUDIO",BD161,SUM(AT161,BE161)))</f>
        <v>0</v>
      </c>
      <c r="BG161" s="54" t="str">
        <f aca="false">IF(OR(COUNTIF(P161:BE161,"No cumple")&gt;0,BF161=0),"NO CLASIFICABLE",R161)</f>
        <v>NO CLASIFICABLE</v>
      </c>
      <c r="BH161" s="67" t="str">
        <f aca="false">IF(AND(OR(Q161&lt;&gt;"Seleccione Tipo",R161&lt;&gt;"Seleccione tipo alquiler"),BG161="Seleccione tipo alquiler"),"Es obligatorio para su clasificación rellenar TIPO y TIPO DE ALQUILER de la vivienda","")</f>
        <v/>
      </c>
    </row>
    <row r="162" customFormat="false" ht="23.3" hidden="false" customHeight="false" outlineLevel="0" collapsed="false">
      <c r="A162" s="56" t="s">
        <v>63</v>
      </c>
      <c r="B162" s="57" t="str">
        <f aca="false">VLOOKUP(A162,VIA_CODIGO,2,0)</f>
        <v>XX</v>
      </c>
      <c r="C162" s="40" t="n">
        <f aca="false">IFERROR(VLOOKUP('ENUMERACION DE ALOJAMIENTOS'!F162,Datos!$A$1:$B$47,2,0),"")</f>
        <v>0</v>
      </c>
      <c r="D162" s="58"/>
      <c r="E162" s="59" t="str">
        <f aca="false">IFERROR(VLOOKUP('ENUMERACION DE ALOJAMIENTOS'!G162,Datos!$D$2:$F$1070,3,0),"")</f>
        <v/>
      </c>
      <c r="F162" s="43" t="s">
        <v>64</v>
      </c>
      <c r="G162" s="43"/>
      <c r="H162" s="60"/>
      <c r="I162" s="61"/>
      <c r="J162" s="61"/>
      <c r="K162" s="61"/>
      <c r="L162" s="61"/>
      <c r="M162" s="62"/>
      <c r="N162" s="61"/>
      <c r="O162" s="61"/>
      <c r="P162" s="61"/>
      <c r="Q162" s="58" t="s">
        <v>65</v>
      </c>
      <c r="R162" s="63" t="s">
        <v>66</v>
      </c>
      <c r="S162" s="63"/>
      <c r="T162" s="48" t="str">
        <f aca="false">IF(R162="POR HABITACIONES",IF(S162="","NO CUMPLE",""),"")</f>
        <v/>
      </c>
      <c r="U162" s="61"/>
      <c r="V162" s="64" t="e">
        <f aca="false">VLOOKUP($V$10,Datos!$K$6:$M$11,MATCH('ENUMERACION DE ALOJAMIENTOS'!R162,Datos!$K$6:$M$6,0),0)</f>
        <v>#N/A</v>
      </c>
      <c r="W162" s="64" t="e">
        <f aca="false">IF(OR(U162=1,U162=""),V162,(SUM(COUNTIF(Z162:AP162,"INDIVIDUAL"),(COUNTIF(Z162:AP162,"DOBLE"))*2)))</f>
        <v>#N/A</v>
      </c>
      <c r="X162" s="64" t="n">
        <f aca="false">SUM(COUNTIF(Z162:AP162,"INDIVIDUAL"),(COUNTIF(Z162:AP162,"DOBLE"))*2)</f>
        <v>0</v>
      </c>
      <c r="Y162" s="64"/>
      <c r="Z162" s="61" t="s">
        <v>65</v>
      </c>
      <c r="AA162" s="64" t="e">
        <f aca="false">VLOOKUP(Z162,Datos!$K$6:$M$9,MATCH('ENUMERACION DE ALOJAMIENTOS'!$R162,Datos!$K$6:$M$6,0),0)</f>
        <v>#N/A</v>
      </c>
      <c r="AB162" s="64" t="e">
        <f aca="false">IF(AC162&gt;=AA162,"Cumple","No cumple")</f>
        <v>#N/A</v>
      </c>
      <c r="AC162" s="61"/>
      <c r="AD162" s="61" t="s">
        <v>65</v>
      </c>
      <c r="AE162" s="64" t="e">
        <f aca="false">VLOOKUP(AD162,Datos!$K$6:$M$9,MATCH('ENUMERACION DE ALOJAMIENTOS'!$R162,Datos!$K$6:$M$6,0),0)</f>
        <v>#N/A</v>
      </c>
      <c r="AF162" s="64" t="e">
        <f aca="false">IF(AG162&gt;=AE162,"Cumple","No cumple")</f>
        <v>#N/A</v>
      </c>
      <c r="AG162" s="61"/>
      <c r="AH162" s="61" t="s">
        <v>65</v>
      </c>
      <c r="AI162" s="64" t="e">
        <f aca="false">VLOOKUP(AH162,Datos!$K$6:$M$9,MATCH('ENUMERACION DE ALOJAMIENTOS'!$R162,Datos!$K$6:$M$6,0),0)</f>
        <v>#N/A</v>
      </c>
      <c r="AJ162" s="64" t="e">
        <f aca="false">IF(AK162&gt;=AI162,"Cumple","No cumple")</f>
        <v>#N/A</v>
      </c>
      <c r="AK162" s="61"/>
      <c r="AL162" s="61" t="s">
        <v>65</v>
      </c>
      <c r="AM162" s="64" t="e">
        <f aca="false">VLOOKUP(AL162,Datos!$K$6:$M$9,MATCH('ENUMERACION DE ALOJAMIENTOS'!$R162,Datos!$K$6:$M$6,0),0)</f>
        <v>#N/A</v>
      </c>
      <c r="AN162" s="64" t="e">
        <f aca="false">IF(AO162&gt;=AM162,"Cumple","No cumple")</f>
        <v>#N/A</v>
      </c>
      <c r="AO162" s="61"/>
      <c r="AP162" s="61" t="s">
        <v>65</v>
      </c>
      <c r="AQ162" s="64" t="e">
        <f aca="false">VLOOKUP(AP162,Datos!$K$6:$M$9,MATCH('ENUMERACION DE ALOJAMIENTOS'!$R162,Datos!$K$6:$M$6,0),0)</f>
        <v>#N/A</v>
      </c>
      <c r="AR162" s="64" t="e">
        <f aca="false">IF(AS162&gt;=AQ162,"Cumple","No cumple")</f>
        <v>#N/A</v>
      </c>
      <c r="AS162" s="61"/>
      <c r="AT162" s="65" t="n">
        <f aca="false">IFERROR(IF(Q162="ESTUDIO",BE162,IF(OR(U162=1,U162=""),MIN(X162,V162),W162)),0)</f>
        <v>0</v>
      </c>
      <c r="AU162" s="50" t="str">
        <f aca="false">IF(R162="POR HABITACIONES",AT162-S162,"")</f>
        <v/>
      </c>
      <c r="AV162" s="66" t="n">
        <v>0</v>
      </c>
      <c r="AW162" s="64" t="e">
        <f aca="false">IF(((VLOOKUP($AW$11,Datos!$K$6:$M$9,MATCH('ENUMERACION DE ALOJAMIENTOS'!$R162,Datos!$K$6:$M$6,0),0))*AT162)&lt;10,10,((VLOOKUP($AW$11,Datos!$K$6:$M$9,MATCH('ENUMERACION DE ALOJAMIENTOS'!$R162,Datos!$K$6:$M$6,0),0))*AT162))</f>
        <v>#N/A</v>
      </c>
      <c r="AX162" s="64" t="e">
        <f aca="false">VLOOKUP($AX$11,Datos!$K$6:$P$10,MATCH('ENUMERACION DE ALOJAMIENTOS'!$R162,Datos!$K$6:$P$6,0),0)</f>
        <v>#N/A</v>
      </c>
      <c r="AY162" s="64" t="str">
        <f aca="false">IF($Q162&lt;&gt;"VIVIENDA","",IF(AV162&lt;AW162,"No cumple",""))</f>
        <v/>
      </c>
      <c r="AZ162" s="64" t="str">
        <f aca="false">IF($Q162&lt;&gt;"ESTUDIO","",IF(AV162&lt;AX162,"No cumple",""))</f>
        <v/>
      </c>
      <c r="BA162" s="49" t="n">
        <f aca="false">IF(U162&lt;=1,6,10)</f>
        <v>6</v>
      </c>
      <c r="BB162" s="49" t="n">
        <f aca="false">IF(Q162="ESTUDIO",2,IF((10-AT162)&gt;AT162,ROUNDDOWN(AT162/2,0),MIN(10-AT162,ROUNDDOWN(AT162/2,0))))</f>
        <v>0</v>
      </c>
      <c r="BC162" s="49" t="n">
        <f aca="false">IF((10-AT162-S162)&gt;AT162,ROUNDDOWN(AT162/2,0),MIN(10-AT162-S162,ROUNDDOWN(AT162/2,0)))</f>
        <v>0</v>
      </c>
      <c r="BD162" s="50" t="n">
        <f aca="false">IF(OR(Q162="ESTUDIO",AND(COUNTIF(Z162:AP162,"DOBLE")=1,COUNTIF(Z162:AP162,"Seleccione Tipo")=4)),2,IFERROR(ROUNDDOWN(MIN(BB162:BC162),0),0))</f>
        <v>0</v>
      </c>
      <c r="BE162" s="52" t="s">
        <v>67</v>
      </c>
      <c r="BF162" s="53" t="n">
        <f aca="false">IF(R162="POR HABITACIONES",SUM(BE162,AU162),IF(Q162="ESTUDIO",BD162,SUM(AT162,BE162)))</f>
        <v>0</v>
      </c>
      <c r="BG162" s="54" t="str">
        <f aca="false">IF(OR(COUNTIF(P162:BE162,"No cumple")&gt;0,BF162=0),"NO CLASIFICABLE",R162)</f>
        <v>NO CLASIFICABLE</v>
      </c>
      <c r="BH162" s="67" t="str">
        <f aca="false">IF(AND(OR(Q162&lt;&gt;"Seleccione Tipo",R162&lt;&gt;"Seleccione tipo alquiler"),BG162="Seleccione tipo alquiler"),"Es obligatorio para su clasificación rellenar TIPO y TIPO DE ALQUILER de la vivienda","")</f>
        <v/>
      </c>
    </row>
    <row r="163" customFormat="false" ht="23.3" hidden="false" customHeight="false" outlineLevel="0" collapsed="false">
      <c r="A163" s="56" t="s">
        <v>63</v>
      </c>
      <c r="B163" s="57" t="str">
        <f aca="false">VLOOKUP(A163,VIA_CODIGO,2,0)</f>
        <v>XX</v>
      </c>
      <c r="C163" s="40" t="n">
        <f aca="false">IFERROR(VLOOKUP('ENUMERACION DE ALOJAMIENTOS'!F163,Datos!$A$1:$B$47,2,0),"")</f>
        <v>0</v>
      </c>
      <c r="D163" s="58"/>
      <c r="E163" s="59" t="str">
        <f aca="false">IFERROR(VLOOKUP('ENUMERACION DE ALOJAMIENTOS'!G163,Datos!$D$2:$F$1070,3,0),"")</f>
        <v/>
      </c>
      <c r="F163" s="43" t="s">
        <v>64</v>
      </c>
      <c r="G163" s="43"/>
      <c r="H163" s="60"/>
      <c r="I163" s="61"/>
      <c r="J163" s="61"/>
      <c r="K163" s="61"/>
      <c r="L163" s="61"/>
      <c r="M163" s="62"/>
      <c r="N163" s="61"/>
      <c r="O163" s="61"/>
      <c r="P163" s="61"/>
      <c r="Q163" s="58" t="s">
        <v>65</v>
      </c>
      <c r="R163" s="63" t="s">
        <v>66</v>
      </c>
      <c r="S163" s="63"/>
      <c r="T163" s="48" t="str">
        <f aca="false">IF(R163="POR HABITACIONES",IF(S163="","NO CUMPLE",""),"")</f>
        <v/>
      </c>
      <c r="U163" s="61"/>
      <c r="V163" s="64" t="e">
        <f aca="false">VLOOKUP($V$10,Datos!$K$6:$M$11,MATCH('ENUMERACION DE ALOJAMIENTOS'!R163,Datos!$K$6:$M$6,0),0)</f>
        <v>#N/A</v>
      </c>
      <c r="W163" s="64" t="e">
        <f aca="false">IF(OR(U163=1,U163=""),V163,(SUM(COUNTIF(Z163:AP163,"INDIVIDUAL"),(COUNTIF(Z163:AP163,"DOBLE"))*2)))</f>
        <v>#N/A</v>
      </c>
      <c r="X163" s="64" t="n">
        <f aca="false">SUM(COUNTIF(Z163:AP163,"INDIVIDUAL"),(COUNTIF(Z163:AP163,"DOBLE"))*2)</f>
        <v>0</v>
      </c>
      <c r="Y163" s="64"/>
      <c r="Z163" s="61" t="s">
        <v>65</v>
      </c>
      <c r="AA163" s="64" t="e">
        <f aca="false">VLOOKUP(Z163,Datos!$K$6:$M$9,MATCH('ENUMERACION DE ALOJAMIENTOS'!$R163,Datos!$K$6:$M$6,0),0)</f>
        <v>#N/A</v>
      </c>
      <c r="AB163" s="64" t="e">
        <f aca="false">IF(AC163&gt;=AA163,"Cumple","No cumple")</f>
        <v>#N/A</v>
      </c>
      <c r="AC163" s="61"/>
      <c r="AD163" s="61" t="s">
        <v>65</v>
      </c>
      <c r="AE163" s="64" t="e">
        <f aca="false">VLOOKUP(AD163,Datos!$K$6:$M$9,MATCH('ENUMERACION DE ALOJAMIENTOS'!$R163,Datos!$K$6:$M$6,0),0)</f>
        <v>#N/A</v>
      </c>
      <c r="AF163" s="64" t="e">
        <f aca="false">IF(AG163&gt;=AE163,"Cumple","No cumple")</f>
        <v>#N/A</v>
      </c>
      <c r="AG163" s="61"/>
      <c r="AH163" s="61" t="s">
        <v>65</v>
      </c>
      <c r="AI163" s="64" t="e">
        <f aca="false">VLOOKUP(AH163,Datos!$K$6:$M$9,MATCH('ENUMERACION DE ALOJAMIENTOS'!$R163,Datos!$K$6:$M$6,0),0)</f>
        <v>#N/A</v>
      </c>
      <c r="AJ163" s="64" t="e">
        <f aca="false">IF(AK163&gt;=AI163,"Cumple","No cumple")</f>
        <v>#N/A</v>
      </c>
      <c r="AK163" s="61"/>
      <c r="AL163" s="61" t="s">
        <v>65</v>
      </c>
      <c r="AM163" s="64" t="e">
        <f aca="false">VLOOKUP(AL163,Datos!$K$6:$M$9,MATCH('ENUMERACION DE ALOJAMIENTOS'!$R163,Datos!$K$6:$M$6,0),0)</f>
        <v>#N/A</v>
      </c>
      <c r="AN163" s="64" t="e">
        <f aca="false">IF(AO163&gt;=AM163,"Cumple","No cumple")</f>
        <v>#N/A</v>
      </c>
      <c r="AO163" s="61"/>
      <c r="AP163" s="61" t="s">
        <v>65</v>
      </c>
      <c r="AQ163" s="64" t="e">
        <f aca="false">VLOOKUP(AP163,Datos!$K$6:$M$9,MATCH('ENUMERACION DE ALOJAMIENTOS'!$R163,Datos!$K$6:$M$6,0),0)</f>
        <v>#N/A</v>
      </c>
      <c r="AR163" s="64" t="e">
        <f aca="false">IF(AS163&gt;=AQ163,"Cumple","No cumple")</f>
        <v>#N/A</v>
      </c>
      <c r="AS163" s="61"/>
      <c r="AT163" s="65" t="n">
        <f aca="false">IFERROR(IF(Q163="ESTUDIO",BE163,IF(OR(U163=1,U163=""),MIN(X163,V163),W163)),0)</f>
        <v>0</v>
      </c>
      <c r="AU163" s="50" t="str">
        <f aca="false">IF(R163="POR HABITACIONES",AT163-S163,"")</f>
        <v/>
      </c>
      <c r="AV163" s="66" t="n">
        <v>0</v>
      </c>
      <c r="AW163" s="64" t="e">
        <f aca="false">IF(((VLOOKUP($AW$11,Datos!$K$6:$M$9,MATCH('ENUMERACION DE ALOJAMIENTOS'!$R163,Datos!$K$6:$M$6,0),0))*AT163)&lt;10,10,((VLOOKUP($AW$11,Datos!$K$6:$M$9,MATCH('ENUMERACION DE ALOJAMIENTOS'!$R163,Datos!$K$6:$M$6,0),0))*AT163))</f>
        <v>#N/A</v>
      </c>
      <c r="AX163" s="64" t="e">
        <f aca="false">VLOOKUP($AX$11,Datos!$K$6:$P$10,MATCH('ENUMERACION DE ALOJAMIENTOS'!$R163,Datos!$K$6:$P$6,0),0)</f>
        <v>#N/A</v>
      </c>
      <c r="AY163" s="64" t="str">
        <f aca="false">IF($Q163&lt;&gt;"VIVIENDA","",IF(AV163&lt;AW163,"No cumple",""))</f>
        <v/>
      </c>
      <c r="AZ163" s="64" t="str">
        <f aca="false">IF($Q163&lt;&gt;"ESTUDIO","",IF(AV163&lt;AX163,"No cumple",""))</f>
        <v/>
      </c>
      <c r="BA163" s="49" t="n">
        <f aca="false">IF(U163&lt;=1,6,10)</f>
        <v>6</v>
      </c>
      <c r="BB163" s="49" t="n">
        <f aca="false">IF(Q163="ESTUDIO",2,IF((10-AT163)&gt;AT163,ROUNDDOWN(AT163/2,0),MIN(10-AT163,ROUNDDOWN(AT163/2,0))))</f>
        <v>0</v>
      </c>
      <c r="BC163" s="49" t="n">
        <f aca="false">IF((10-AT163-S163)&gt;AT163,ROUNDDOWN(AT163/2,0),MIN(10-AT163-S163,ROUNDDOWN(AT163/2,0)))</f>
        <v>0</v>
      </c>
      <c r="BD163" s="50" t="n">
        <f aca="false">IF(OR(Q163="ESTUDIO",AND(COUNTIF(Z163:AP163,"DOBLE")=1,COUNTIF(Z163:AP163,"Seleccione Tipo")=4)),2,IFERROR(ROUNDDOWN(MIN(BB163:BC163),0),0))</f>
        <v>0</v>
      </c>
      <c r="BE163" s="52" t="s">
        <v>67</v>
      </c>
      <c r="BF163" s="53" t="n">
        <f aca="false">IF(R163="POR HABITACIONES",SUM(BE163,AU163),IF(Q163="ESTUDIO",BD163,SUM(AT163,BE163)))</f>
        <v>0</v>
      </c>
      <c r="BG163" s="54" t="str">
        <f aca="false">IF(OR(COUNTIF(P163:BE163,"No cumple")&gt;0,BF163=0),"NO CLASIFICABLE",R163)</f>
        <v>NO CLASIFICABLE</v>
      </c>
      <c r="BH163" s="67" t="str">
        <f aca="false">IF(AND(OR(Q163&lt;&gt;"Seleccione Tipo",R163&lt;&gt;"Seleccione tipo alquiler"),BG163="Seleccione tipo alquiler"),"Es obligatorio para su clasificación rellenar TIPO y TIPO DE ALQUILER de la vivienda","")</f>
        <v/>
      </c>
    </row>
    <row r="164" customFormat="false" ht="23.3" hidden="false" customHeight="false" outlineLevel="0" collapsed="false">
      <c r="A164" s="56" t="s">
        <v>63</v>
      </c>
      <c r="B164" s="57" t="str">
        <f aca="false">VLOOKUP(A164,VIA_CODIGO,2,0)</f>
        <v>XX</v>
      </c>
      <c r="C164" s="40" t="n">
        <f aca="false">IFERROR(VLOOKUP('ENUMERACION DE ALOJAMIENTOS'!F164,Datos!$A$1:$B$47,2,0),"")</f>
        <v>0</v>
      </c>
      <c r="D164" s="58"/>
      <c r="E164" s="59" t="str">
        <f aca="false">IFERROR(VLOOKUP('ENUMERACION DE ALOJAMIENTOS'!G164,Datos!$D$2:$F$1070,3,0),"")</f>
        <v/>
      </c>
      <c r="F164" s="43" t="s">
        <v>64</v>
      </c>
      <c r="G164" s="43"/>
      <c r="H164" s="60"/>
      <c r="I164" s="61"/>
      <c r="J164" s="61"/>
      <c r="K164" s="61"/>
      <c r="L164" s="61"/>
      <c r="M164" s="62"/>
      <c r="N164" s="61"/>
      <c r="O164" s="61"/>
      <c r="P164" s="61"/>
      <c r="Q164" s="58" t="s">
        <v>65</v>
      </c>
      <c r="R164" s="63" t="s">
        <v>66</v>
      </c>
      <c r="S164" s="63"/>
      <c r="T164" s="48" t="str">
        <f aca="false">IF(R164="POR HABITACIONES",IF(S164="","NO CUMPLE",""),"")</f>
        <v/>
      </c>
      <c r="U164" s="61"/>
      <c r="V164" s="64" t="e">
        <f aca="false">VLOOKUP($V$10,Datos!$K$6:$M$11,MATCH('ENUMERACION DE ALOJAMIENTOS'!R164,Datos!$K$6:$M$6,0),0)</f>
        <v>#N/A</v>
      </c>
      <c r="W164" s="64" t="e">
        <f aca="false">IF(OR(U164=1,U164=""),V164,(SUM(COUNTIF(Z164:AP164,"INDIVIDUAL"),(COUNTIF(Z164:AP164,"DOBLE"))*2)))</f>
        <v>#N/A</v>
      </c>
      <c r="X164" s="64" t="n">
        <f aca="false">SUM(COUNTIF(Z164:AP164,"INDIVIDUAL"),(COUNTIF(Z164:AP164,"DOBLE"))*2)</f>
        <v>0</v>
      </c>
      <c r="Y164" s="64"/>
      <c r="Z164" s="61" t="s">
        <v>65</v>
      </c>
      <c r="AA164" s="64" t="e">
        <f aca="false">VLOOKUP(Z164,Datos!$K$6:$M$9,MATCH('ENUMERACION DE ALOJAMIENTOS'!$R164,Datos!$K$6:$M$6,0),0)</f>
        <v>#N/A</v>
      </c>
      <c r="AB164" s="64" t="e">
        <f aca="false">IF(AC164&gt;=AA164,"Cumple","No cumple")</f>
        <v>#N/A</v>
      </c>
      <c r="AC164" s="61"/>
      <c r="AD164" s="61" t="s">
        <v>65</v>
      </c>
      <c r="AE164" s="64" t="e">
        <f aca="false">VLOOKUP(AD164,Datos!$K$6:$M$9,MATCH('ENUMERACION DE ALOJAMIENTOS'!$R164,Datos!$K$6:$M$6,0),0)</f>
        <v>#N/A</v>
      </c>
      <c r="AF164" s="64" t="e">
        <f aca="false">IF(AG164&gt;=AE164,"Cumple","No cumple")</f>
        <v>#N/A</v>
      </c>
      <c r="AG164" s="61"/>
      <c r="AH164" s="61" t="s">
        <v>65</v>
      </c>
      <c r="AI164" s="64" t="e">
        <f aca="false">VLOOKUP(AH164,Datos!$K$6:$M$9,MATCH('ENUMERACION DE ALOJAMIENTOS'!$R164,Datos!$K$6:$M$6,0),0)</f>
        <v>#N/A</v>
      </c>
      <c r="AJ164" s="64" t="e">
        <f aca="false">IF(AK164&gt;=AI164,"Cumple","No cumple")</f>
        <v>#N/A</v>
      </c>
      <c r="AK164" s="61"/>
      <c r="AL164" s="61" t="s">
        <v>65</v>
      </c>
      <c r="AM164" s="64" t="e">
        <f aca="false">VLOOKUP(AL164,Datos!$K$6:$M$9,MATCH('ENUMERACION DE ALOJAMIENTOS'!$R164,Datos!$K$6:$M$6,0),0)</f>
        <v>#N/A</v>
      </c>
      <c r="AN164" s="64" t="e">
        <f aca="false">IF(AO164&gt;=AM164,"Cumple","No cumple")</f>
        <v>#N/A</v>
      </c>
      <c r="AO164" s="61"/>
      <c r="AP164" s="61" t="s">
        <v>65</v>
      </c>
      <c r="AQ164" s="64" t="e">
        <f aca="false">VLOOKUP(AP164,Datos!$K$6:$M$9,MATCH('ENUMERACION DE ALOJAMIENTOS'!$R164,Datos!$K$6:$M$6,0),0)</f>
        <v>#N/A</v>
      </c>
      <c r="AR164" s="64" t="e">
        <f aca="false">IF(AS164&gt;=AQ164,"Cumple","No cumple")</f>
        <v>#N/A</v>
      </c>
      <c r="AS164" s="61"/>
      <c r="AT164" s="65" t="n">
        <f aca="false">IFERROR(IF(Q164="ESTUDIO",BE164,IF(OR(U164=1,U164=""),MIN(X164,V164),W164)),0)</f>
        <v>0</v>
      </c>
      <c r="AU164" s="50" t="str">
        <f aca="false">IF(R164="POR HABITACIONES",AT164-S164,"")</f>
        <v/>
      </c>
      <c r="AV164" s="66" t="n">
        <v>0</v>
      </c>
      <c r="AW164" s="64" t="e">
        <f aca="false">IF(((VLOOKUP($AW$11,Datos!$K$6:$M$9,MATCH('ENUMERACION DE ALOJAMIENTOS'!$R164,Datos!$K$6:$M$6,0),0))*AT164)&lt;10,10,((VLOOKUP($AW$11,Datos!$K$6:$M$9,MATCH('ENUMERACION DE ALOJAMIENTOS'!$R164,Datos!$K$6:$M$6,0),0))*AT164))</f>
        <v>#N/A</v>
      </c>
      <c r="AX164" s="64" t="e">
        <f aca="false">VLOOKUP($AX$11,Datos!$K$6:$P$10,MATCH('ENUMERACION DE ALOJAMIENTOS'!$R164,Datos!$K$6:$P$6,0),0)</f>
        <v>#N/A</v>
      </c>
      <c r="AY164" s="64" t="str">
        <f aca="false">IF($Q164&lt;&gt;"VIVIENDA","",IF(AV164&lt;AW164,"No cumple",""))</f>
        <v/>
      </c>
      <c r="AZ164" s="64" t="str">
        <f aca="false">IF($Q164&lt;&gt;"ESTUDIO","",IF(AV164&lt;AX164,"No cumple",""))</f>
        <v/>
      </c>
      <c r="BA164" s="49" t="n">
        <f aca="false">IF(U164&lt;=1,6,10)</f>
        <v>6</v>
      </c>
      <c r="BB164" s="49" t="n">
        <f aca="false">IF(Q164="ESTUDIO",2,IF((10-AT164)&gt;AT164,ROUNDDOWN(AT164/2,0),MIN(10-AT164,ROUNDDOWN(AT164/2,0))))</f>
        <v>0</v>
      </c>
      <c r="BC164" s="49" t="n">
        <f aca="false">IF((10-AT164-S164)&gt;AT164,ROUNDDOWN(AT164/2,0),MIN(10-AT164-S164,ROUNDDOWN(AT164/2,0)))</f>
        <v>0</v>
      </c>
      <c r="BD164" s="50" t="n">
        <f aca="false">IF(OR(Q164="ESTUDIO",AND(COUNTIF(Z164:AP164,"DOBLE")=1,COUNTIF(Z164:AP164,"Seleccione Tipo")=4)),2,IFERROR(ROUNDDOWN(MIN(BB164:BC164),0),0))</f>
        <v>0</v>
      </c>
      <c r="BE164" s="52" t="s">
        <v>67</v>
      </c>
      <c r="BF164" s="53" t="n">
        <f aca="false">IF(R164="POR HABITACIONES",SUM(BE164,AU164),IF(Q164="ESTUDIO",BD164,SUM(AT164,BE164)))</f>
        <v>0</v>
      </c>
      <c r="BG164" s="54" t="str">
        <f aca="false">IF(OR(COUNTIF(P164:BE164,"No cumple")&gt;0,BF164=0),"NO CLASIFICABLE",R164)</f>
        <v>NO CLASIFICABLE</v>
      </c>
      <c r="BH164" s="67" t="str">
        <f aca="false">IF(AND(OR(Q164&lt;&gt;"Seleccione Tipo",R164&lt;&gt;"Seleccione tipo alquiler"),BG164="Seleccione tipo alquiler"),"Es obligatorio para su clasificación rellenar TIPO y TIPO DE ALQUILER de la vivienda","")</f>
        <v/>
      </c>
    </row>
    <row r="165" customFormat="false" ht="23.3" hidden="false" customHeight="false" outlineLevel="0" collapsed="false">
      <c r="A165" s="56" t="s">
        <v>63</v>
      </c>
      <c r="B165" s="57" t="str">
        <f aca="false">VLOOKUP(A165,VIA_CODIGO,2,0)</f>
        <v>XX</v>
      </c>
      <c r="C165" s="40" t="n">
        <f aca="false">IFERROR(VLOOKUP('ENUMERACION DE ALOJAMIENTOS'!F165,Datos!$A$1:$B$47,2,0),"")</f>
        <v>0</v>
      </c>
      <c r="D165" s="58"/>
      <c r="E165" s="59" t="str">
        <f aca="false">IFERROR(VLOOKUP('ENUMERACION DE ALOJAMIENTOS'!G165,Datos!$D$2:$F$1070,3,0),"")</f>
        <v/>
      </c>
      <c r="F165" s="43" t="s">
        <v>64</v>
      </c>
      <c r="G165" s="43"/>
      <c r="H165" s="60"/>
      <c r="I165" s="61"/>
      <c r="J165" s="61"/>
      <c r="K165" s="61"/>
      <c r="L165" s="61"/>
      <c r="M165" s="62"/>
      <c r="N165" s="61"/>
      <c r="O165" s="61"/>
      <c r="P165" s="61"/>
      <c r="Q165" s="58" t="s">
        <v>65</v>
      </c>
      <c r="R165" s="63" t="s">
        <v>66</v>
      </c>
      <c r="S165" s="63"/>
      <c r="T165" s="48" t="str">
        <f aca="false">IF(R165="POR HABITACIONES",IF(S165="","NO CUMPLE",""),"")</f>
        <v/>
      </c>
      <c r="U165" s="61"/>
      <c r="V165" s="64" t="e">
        <f aca="false">VLOOKUP($V$10,Datos!$K$6:$M$11,MATCH('ENUMERACION DE ALOJAMIENTOS'!R165,Datos!$K$6:$M$6,0),0)</f>
        <v>#N/A</v>
      </c>
      <c r="W165" s="64" t="e">
        <f aca="false">IF(OR(U165=1,U165=""),V165,(SUM(COUNTIF(Z165:AP165,"INDIVIDUAL"),(COUNTIF(Z165:AP165,"DOBLE"))*2)))</f>
        <v>#N/A</v>
      </c>
      <c r="X165" s="64" t="n">
        <f aca="false">SUM(COUNTIF(Z165:AP165,"INDIVIDUAL"),(COUNTIF(Z165:AP165,"DOBLE"))*2)</f>
        <v>0</v>
      </c>
      <c r="Y165" s="64"/>
      <c r="Z165" s="61" t="s">
        <v>65</v>
      </c>
      <c r="AA165" s="64" t="e">
        <f aca="false">VLOOKUP(Z165,Datos!$K$6:$M$9,MATCH('ENUMERACION DE ALOJAMIENTOS'!$R165,Datos!$K$6:$M$6,0),0)</f>
        <v>#N/A</v>
      </c>
      <c r="AB165" s="64" t="e">
        <f aca="false">IF(AC165&gt;=AA165,"Cumple","No cumple")</f>
        <v>#N/A</v>
      </c>
      <c r="AC165" s="61"/>
      <c r="AD165" s="61" t="s">
        <v>65</v>
      </c>
      <c r="AE165" s="64" t="e">
        <f aca="false">VLOOKUP(AD165,Datos!$K$6:$M$9,MATCH('ENUMERACION DE ALOJAMIENTOS'!$R165,Datos!$K$6:$M$6,0),0)</f>
        <v>#N/A</v>
      </c>
      <c r="AF165" s="64" t="e">
        <f aca="false">IF(AG165&gt;=AE165,"Cumple","No cumple")</f>
        <v>#N/A</v>
      </c>
      <c r="AG165" s="61"/>
      <c r="AH165" s="61" t="s">
        <v>65</v>
      </c>
      <c r="AI165" s="64" t="e">
        <f aca="false">VLOOKUP(AH165,Datos!$K$6:$M$9,MATCH('ENUMERACION DE ALOJAMIENTOS'!$R165,Datos!$K$6:$M$6,0),0)</f>
        <v>#N/A</v>
      </c>
      <c r="AJ165" s="64" t="e">
        <f aca="false">IF(AK165&gt;=AI165,"Cumple","No cumple")</f>
        <v>#N/A</v>
      </c>
      <c r="AK165" s="61"/>
      <c r="AL165" s="61" t="s">
        <v>65</v>
      </c>
      <c r="AM165" s="64" t="e">
        <f aca="false">VLOOKUP(AL165,Datos!$K$6:$M$9,MATCH('ENUMERACION DE ALOJAMIENTOS'!$R165,Datos!$K$6:$M$6,0),0)</f>
        <v>#N/A</v>
      </c>
      <c r="AN165" s="64" t="e">
        <f aca="false">IF(AO165&gt;=AM165,"Cumple","No cumple")</f>
        <v>#N/A</v>
      </c>
      <c r="AO165" s="61"/>
      <c r="AP165" s="61" t="s">
        <v>65</v>
      </c>
      <c r="AQ165" s="64" t="e">
        <f aca="false">VLOOKUP(AP165,Datos!$K$6:$M$9,MATCH('ENUMERACION DE ALOJAMIENTOS'!$R165,Datos!$K$6:$M$6,0),0)</f>
        <v>#N/A</v>
      </c>
      <c r="AR165" s="64" t="e">
        <f aca="false">IF(AS165&gt;=AQ165,"Cumple","No cumple")</f>
        <v>#N/A</v>
      </c>
      <c r="AS165" s="61"/>
      <c r="AT165" s="65" t="n">
        <f aca="false">IFERROR(IF(Q165="ESTUDIO",BE165,IF(OR(U165=1,U165=""),MIN(X165,V165),W165)),0)</f>
        <v>0</v>
      </c>
      <c r="AU165" s="50" t="str">
        <f aca="false">IF(R165="POR HABITACIONES",AT165-S165,"")</f>
        <v/>
      </c>
      <c r="AV165" s="66" t="n">
        <v>0</v>
      </c>
      <c r="AW165" s="64" t="e">
        <f aca="false">IF(((VLOOKUP($AW$11,Datos!$K$6:$M$9,MATCH('ENUMERACION DE ALOJAMIENTOS'!$R165,Datos!$K$6:$M$6,0),0))*AT165)&lt;10,10,((VLOOKUP($AW$11,Datos!$K$6:$M$9,MATCH('ENUMERACION DE ALOJAMIENTOS'!$R165,Datos!$K$6:$M$6,0),0))*AT165))</f>
        <v>#N/A</v>
      </c>
      <c r="AX165" s="64" t="e">
        <f aca="false">VLOOKUP($AX$11,Datos!$K$6:$P$10,MATCH('ENUMERACION DE ALOJAMIENTOS'!$R165,Datos!$K$6:$P$6,0),0)</f>
        <v>#N/A</v>
      </c>
      <c r="AY165" s="64" t="str">
        <f aca="false">IF($Q165&lt;&gt;"VIVIENDA","",IF(AV165&lt;AW165,"No cumple",""))</f>
        <v/>
      </c>
      <c r="AZ165" s="64" t="str">
        <f aca="false">IF($Q165&lt;&gt;"ESTUDIO","",IF(AV165&lt;AX165,"No cumple",""))</f>
        <v/>
      </c>
      <c r="BA165" s="49" t="n">
        <f aca="false">IF(U165&lt;=1,6,10)</f>
        <v>6</v>
      </c>
      <c r="BB165" s="49" t="n">
        <f aca="false">IF(Q165="ESTUDIO",2,IF((10-AT165)&gt;AT165,ROUNDDOWN(AT165/2,0),MIN(10-AT165,ROUNDDOWN(AT165/2,0))))</f>
        <v>0</v>
      </c>
      <c r="BC165" s="49" t="n">
        <f aca="false">IF((10-AT165-S165)&gt;AT165,ROUNDDOWN(AT165/2,0),MIN(10-AT165-S165,ROUNDDOWN(AT165/2,0)))</f>
        <v>0</v>
      </c>
      <c r="BD165" s="50" t="n">
        <f aca="false">IF(OR(Q165="ESTUDIO",AND(COUNTIF(Z165:AP165,"DOBLE")=1,COUNTIF(Z165:AP165,"Seleccione Tipo")=4)),2,IFERROR(ROUNDDOWN(MIN(BB165:BC165),0),0))</f>
        <v>0</v>
      </c>
      <c r="BE165" s="52" t="s">
        <v>67</v>
      </c>
      <c r="BF165" s="53" t="n">
        <f aca="false">IF(R165="POR HABITACIONES",SUM(BE165,AU165),IF(Q165="ESTUDIO",BD165,SUM(AT165,BE165)))</f>
        <v>0</v>
      </c>
      <c r="BG165" s="54" t="str">
        <f aca="false">IF(OR(COUNTIF(P165:BE165,"No cumple")&gt;0,BF165=0),"NO CLASIFICABLE",R165)</f>
        <v>NO CLASIFICABLE</v>
      </c>
      <c r="BH165" s="67" t="str">
        <f aca="false">IF(AND(OR(Q165&lt;&gt;"Seleccione Tipo",R165&lt;&gt;"Seleccione tipo alquiler"),BG165="Seleccione tipo alquiler"),"Es obligatorio para su clasificación rellenar TIPO y TIPO DE ALQUILER de la vivienda","")</f>
        <v/>
      </c>
    </row>
    <row r="166" customFormat="false" ht="23.3" hidden="false" customHeight="false" outlineLevel="0" collapsed="false">
      <c r="A166" s="56" t="s">
        <v>63</v>
      </c>
      <c r="B166" s="57" t="str">
        <f aca="false">VLOOKUP(A166,VIA_CODIGO,2,0)</f>
        <v>XX</v>
      </c>
      <c r="C166" s="40" t="n">
        <f aca="false">IFERROR(VLOOKUP('ENUMERACION DE ALOJAMIENTOS'!F166,Datos!$A$1:$B$47,2,0),"")</f>
        <v>0</v>
      </c>
      <c r="D166" s="58"/>
      <c r="E166" s="59" t="str">
        <f aca="false">IFERROR(VLOOKUP('ENUMERACION DE ALOJAMIENTOS'!G166,Datos!$D$2:$F$1070,3,0),"")</f>
        <v/>
      </c>
      <c r="F166" s="43" t="s">
        <v>64</v>
      </c>
      <c r="G166" s="43"/>
      <c r="H166" s="60"/>
      <c r="I166" s="61"/>
      <c r="J166" s="61"/>
      <c r="K166" s="61"/>
      <c r="L166" s="61"/>
      <c r="M166" s="62"/>
      <c r="N166" s="61"/>
      <c r="O166" s="61"/>
      <c r="P166" s="61"/>
      <c r="Q166" s="58" t="s">
        <v>65</v>
      </c>
      <c r="R166" s="63" t="s">
        <v>66</v>
      </c>
      <c r="S166" s="63"/>
      <c r="T166" s="48" t="str">
        <f aca="false">IF(R166="POR HABITACIONES",IF(S166="","NO CUMPLE",""),"")</f>
        <v/>
      </c>
      <c r="U166" s="61"/>
      <c r="V166" s="64" t="e">
        <f aca="false">VLOOKUP($V$10,Datos!$K$6:$M$11,MATCH('ENUMERACION DE ALOJAMIENTOS'!R166,Datos!$K$6:$M$6,0),0)</f>
        <v>#N/A</v>
      </c>
      <c r="W166" s="64" t="e">
        <f aca="false">IF(OR(U166=1,U166=""),V166,(SUM(COUNTIF(Z166:AP166,"INDIVIDUAL"),(COUNTIF(Z166:AP166,"DOBLE"))*2)))</f>
        <v>#N/A</v>
      </c>
      <c r="X166" s="64" t="n">
        <f aca="false">SUM(COUNTIF(Z166:AP166,"INDIVIDUAL"),(COUNTIF(Z166:AP166,"DOBLE"))*2)</f>
        <v>0</v>
      </c>
      <c r="Y166" s="64"/>
      <c r="Z166" s="61" t="s">
        <v>65</v>
      </c>
      <c r="AA166" s="64" t="e">
        <f aca="false">VLOOKUP(Z166,Datos!$K$6:$M$9,MATCH('ENUMERACION DE ALOJAMIENTOS'!$R166,Datos!$K$6:$M$6,0),0)</f>
        <v>#N/A</v>
      </c>
      <c r="AB166" s="64" t="e">
        <f aca="false">IF(AC166&gt;=AA166,"Cumple","No cumple")</f>
        <v>#N/A</v>
      </c>
      <c r="AC166" s="61"/>
      <c r="AD166" s="61" t="s">
        <v>65</v>
      </c>
      <c r="AE166" s="64" t="e">
        <f aca="false">VLOOKUP(AD166,Datos!$K$6:$M$9,MATCH('ENUMERACION DE ALOJAMIENTOS'!$R166,Datos!$K$6:$M$6,0),0)</f>
        <v>#N/A</v>
      </c>
      <c r="AF166" s="64" t="e">
        <f aca="false">IF(AG166&gt;=AE166,"Cumple","No cumple")</f>
        <v>#N/A</v>
      </c>
      <c r="AG166" s="61"/>
      <c r="AH166" s="61" t="s">
        <v>65</v>
      </c>
      <c r="AI166" s="64" t="e">
        <f aca="false">VLOOKUP(AH166,Datos!$K$6:$M$9,MATCH('ENUMERACION DE ALOJAMIENTOS'!$R166,Datos!$K$6:$M$6,0),0)</f>
        <v>#N/A</v>
      </c>
      <c r="AJ166" s="64" t="e">
        <f aca="false">IF(AK166&gt;=AI166,"Cumple","No cumple")</f>
        <v>#N/A</v>
      </c>
      <c r="AK166" s="61"/>
      <c r="AL166" s="61" t="s">
        <v>65</v>
      </c>
      <c r="AM166" s="64" t="e">
        <f aca="false">VLOOKUP(AL166,Datos!$K$6:$M$9,MATCH('ENUMERACION DE ALOJAMIENTOS'!$R166,Datos!$K$6:$M$6,0),0)</f>
        <v>#N/A</v>
      </c>
      <c r="AN166" s="64" t="e">
        <f aca="false">IF(AO166&gt;=AM166,"Cumple","No cumple")</f>
        <v>#N/A</v>
      </c>
      <c r="AO166" s="61"/>
      <c r="AP166" s="61" t="s">
        <v>65</v>
      </c>
      <c r="AQ166" s="64" t="e">
        <f aca="false">VLOOKUP(AP166,Datos!$K$6:$M$9,MATCH('ENUMERACION DE ALOJAMIENTOS'!$R166,Datos!$K$6:$M$6,0),0)</f>
        <v>#N/A</v>
      </c>
      <c r="AR166" s="64" t="e">
        <f aca="false">IF(AS166&gt;=AQ166,"Cumple","No cumple")</f>
        <v>#N/A</v>
      </c>
      <c r="AS166" s="61"/>
      <c r="AT166" s="65" t="n">
        <f aca="false">IFERROR(IF(Q166="ESTUDIO",BE166,IF(OR(U166=1,U166=""),MIN(X166,V166),W166)),0)</f>
        <v>0</v>
      </c>
      <c r="AU166" s="50" t="str">
        <f aca="false">IF(R166="POR HABITACIONES",AT166-S166,"")</f>
        <v/>
      </c>
      <c r="AV166" s="66" t="n">
        <v>0</v>
      </c>
      <c r="AW166" s="64" t="e">
        <f aca="false">IF(((VLOOKUP($AW$11,Datos!$K$6:$M$9,MATCH('ENUMERACION DE ALOJAMIENTOS'!$R166,Datos!$K$6:$M$6,0),0))*AT166)&lt;10,10,((VLOOKUP($AW$11,Datos!$K$6:$M$9,MATCH('ENUMERACION DE ALOJAMIENTOS'!$R166,Datos!$K$6:$M$6,0),0))*AT166))</f>
        <v>#N/A</v>
      </c>
      <c r="AX166" s="64" t="e">
        <f aca="false">VLOOKUP($AX$11,Datos!$K$6:$P$10,MATCH('ENUMERACION DE ALOJAMIENTOS'!$R166,Datos!$K$6:$P$6,0),0)</f>
        <v>#N/A</v>
      </c>
      <c r="AY166" s="64" t="str">
        <f aca="false">IF($Q166&lt;&gt;"VIVIENDA","",IF(AV166&lt;AW166,"No cumple",""))</f>
        <v/>
      </c>
      <c r="AZ166" s="64" t="str">
        <f aca="false">IF($Q166&lt;&gt;"ESTUDIO","",IF(AV166&lt;AX166,"No cumple",""))</f>
        <v/>
      </c>
      <c r="BA166" s="49" t="n">
        <f aca="false">IF(U166&lt;=1,6,10)</f>
        <v>6</v>
      </c>
      <c r="BB166" s="49" t="n">
        <f aca="false">IF(Q166="ESTUDIO",2,IF((10-AT166)&gt;AT166,ROUNDDOWN(AT166/2,0),MIN(10-AT166,ROUNDDOWN(AT166/2,0))))</f>
        <v>0</v>
      </c>
      <c r="BC166" s="49" t="n">
        <f aca="false">IF((10-AT166-S166)&gt;AT166,ROUNDDOWN(AT166/2,0),MIN(10-AT166-S166,ROUNDDOWN(AT166/2,0)))</f>
        <v>0</v>
      </c>
      <c r="BD166" s="50" t="n">
        <f aca="false">IF(OR(Q166="ESTUDIO",AND(COUNTIF(Z166:AP166,"DOBLE")=1,COUNTIF(Z166:AP166,"Seleccione Tipo")=4)),2,IFERROR(ROUNDDOWN(MIN(BB166:BC166),0),0))</f>
        <v>0</v>
      </c>
      <c r="BE166" s="52" t="s">
        <v>67</v>
      </c>
      <c r="BF166" s="53" t="n">
        <f aca="false">IF(R166="POR HABITACIONES",SUM(BE166,AU166),IF(Q166="ESTUDIO",BD166,SUM(AT166,BE166)))</f>
        <v>0</v>
      </c>
      <c r="BG166" s="54" t="str">
        <f aca="false">IF(OR(COUNTIF(P166:BE166,"No cumple")&gt;0,BF166=0),"NO CLASIFICABLE",R166)</f>
        <v>NO CLASIFICABLE</v>
      </c>
      <c r="BH166" s="67" t="str">
        <f aca="false">IF(AND(OR(Q166&lt;&gt;"Seleccione Tipo",R166&lt;&gt;"Seleccione tipo alquiler"),BG166="Seleccione tipo alquiler"),"Es obligatorio para su clasificación rellenar TIPO y TIPO DE ALQUILER de la vivienda","")</f>
        <v/>
      </c>
    </row>
    <row r="167" customFormat="false" ht="23.3" hidden="false" customHeight="false" outlineLevel="0" collapsed="false">
      <c r="A167" s="56" t="s">
        <v>63</v>
      </c>
      <c r="B167" s="57" t="str">
        <f aca="false">VLOOKUP(A167,VIA_CODIGO,2,0)</f>
        <v>XX</v>
      </c>
      <c r="C167" s="40" t="n">
        <f aca="false">IFERROR(VLOOKUP('ENUMERACION DE ALOJAMIENTOS'!F167,Datos!$A$1:$B$47,2,0),"")</f>
        <v>0</v>
      </c>
      <c r="D167" s="58"/>
      <c r="E167" s="59" t="str">
        <f aca="false">IFERROR(VLOOKUP('ENUMERACION DE ALOJAMIENTOS'!G167,Datos!$D$2:$F$1070,3,0),"")</f>
        <v/>
      </c>
      <c r="F167" s="43" t="s">
        <v>64</v>
      </c>
      <c r="G167" s="43"/>
      <c r="H167" s="60"/>
      <c r="I167" s="61"/>
      <c r="J167" s="61"/>
      <c r="K167" s="61"/>
      <c r="L167" s="61"/>
      <c r="M167" s="62"/>
      <c r="N167" s="61"/>
      <c r="O167" s="61"/>
      <c r="P167" s="61"/>
      <c r="Q167" s="58" t="s">
        <v>65</v>
      </c>
      <c r="R167" s="63" t="s">
        <v>66</v>
      </c>
      <c r="S167" s="63"/>
      <c r="T167" s="48" t="str">
        <f aca="false">IF(R167="POR HABITACIONES",IF(S167="","NO CUMPLE",""),"")</f>
        <v/>
      </c>
      <c r="U167" s="61"/>
      <c r="V167" s="64" t="e">
        <f aca="false">VLOOKUP($V$10,Datos!$K$6:$M$11,MATCH('ENUMERACION DE ALOJAMIENTOS'!R167,Datos!$K$6:$M$6,0),0)</f>
        <v>#N/A</v>
      </c>
      <c r="W167" s="64" t="e">
        <f aca="false">IF(OR(U167=1,U167=""),V167,(SUM(COUNTIF(Z167:AP167,"INDIVIDUAL"),(COUNTIF(Z167:AP167,"DOBLE"))*2)))</f>
        <v>#N/A</v>
      </c>
      <c r="X167" s="64" t="n">
        <f aca="false">SUM(COUNTIF(Z167:AP167,"INDIVIDUAL"),(COUNTIF(Z167:AP167,"DOBLE"))*2)</f>
        <v>0</v>
      </c>
      <c r="Y167" s="64"/>
      <c r="Z167" s="61" t="s">
        <v>65</v>
      </c>
      <c r="AA167" s="64" t="e">
        <f aca="false">VLOOKUP(Z167,Datos!$K$6:$M$9,MATCH('ENUMERACION DE ALOJAMIENTOS'!$R167,Datos!$K$6:$M$6,0),0)</f>
        <v>#N/A</v>
      </c>
      <c r="AB167" s="64" t="e">
        <f aca="false">IF(AC167&gt;=AA167,"Cumple","No cumple")</f>
        <v>#N/A</v>
      </c>
      <c r="AC167" s="61"/>
      <c r="AD167" s="61" t="s">
        <v>65</v>
      </c>
      <c r="AE167" s="64" t="e">
        <f aca="false">VLOOKUP(AD167,Datos!$K$6:$M$9,MATCH('ENUMERACION DE ALOJAMIENTOS'!$R167,Datos!$K$6:$M$6,0),0)</f>
        <v>#N/A</v>
      </c>
      <c r="AF167" s="64" t="e">
        <f aca="false">IF(AG167&gt;=AE167,"Cumple","No cumple")</f>
        <v>#N/A</v>
      </c>
      <c r="AG167" s="61"/>
      <c r="AH167" s="61" t="s">
        <v>65</v>
      </c>
      <c r="AI167" s="64" t="e">
        <f aca="false">VLOOKUP(AH167,Datos!$K$6:$M$9,MATCH('ENUMERACION DE ALOJAMIENTOS'!$R167,Datos!$K$6:$M$6,0),0)</f>
        <v>#N/A</v>
      </c>
      <c r="AJ167" s="64" t="e">
        <f aca="false">IF(AK167&gt;=AI167,"Cumple","No cumple")</f>
        <v>#N/A</v>
      </c>
      <c r="AK167" s="61"/>
      <c r="AL167" s="61" t="s">
        <v>65</v>
      </c>
      <c r="AM167" s="64" t="e">
        <f aca="false">VLOOKUP(AL167,Datos!$K$6:$M$9,MATCH('ENUMERACION DE ALOJAMIENTOS'!$R167,Datos!$K$6:$M$6,0),0)</f>
        <v>#N/A</v>
      </c>
      <c r="AN167" s="64" t="e">
        <f aca="false">IF(AO167&gt;=AM167,"Cumple","No cumple")</f>
        <v>#N/A</v>
      </c>
      <c r="AO167" s="61"/>
      <c r="AP167" s="61" t="s">
        <v>65</v>
      </c>
      <c r="AQ167" s="64" t="e">
        <f aca="false">VLOOKUP(AP167,Datos!$K$6:$M$9,MATCH('ENUMERACION DE ALOJAMIENTOS'!$R167,Datos!$K$6:$M$6,0),0)</f>
        <v>#N/A</v>
      </c>
      <c r="AR167" s="64" t="e">
        <f aca="false">IF(AS167&gt;=AQ167,"Cumple","No cumple")</f>
        <v>#N/A</v>
      </c>
      <c r="AS167" s="61"/>
      <c r="AT167" s="65" t="n">
        <f aca="false">IFERROR(IF(Q167="ESTUDIO",BE167,IF(OR(U167=1,U167=""),MIN(X167,V167),W167)),0)</f>
        <v>0</v>
      </c>
      <c r="AU167" s="50" t="str">
        <f aca="false">IF(R167="POR HABITACIONES",AT167-S167,"")</f>
        <v/>
      </c>
      <c r="AV167" s="66" t="n">
        <v>0</v>
      </c>
      <c r="AW167" s="64" t="e">
        <f aca="false">IF(((VLOOKUP($AW$11,Datos!$K$6:$M$9,MATCH('ENUMERACION DE ALOJAMIENTOS'!$R167,Datos!$K$6:$M$6,0),0))*AT167)&lt;10,10,((VLOOKUP($AW$11,Datos!$K$6:$M$9,MATCH('ENUMERACION DE ALOJAMIENTOS'!$R167,Datos!$K$6:$M$6,0),0))*AT167))</f>
        <v>#N/A</v>
      </c>
      <c r="AX167" s="64" t="e">
        <f aca="false">VLOOKUP($AX$11,Datos!$K$6:$P$10,MATCH('ENUMERACION DE ALOJAMIENTOS'!$R167,Datos!$K$6:$P$6,0),0)</f>
        <v>#N/A</v>
      </c>
      <c r="AY167" s="64" t="str">
        <f aca="false">IF($Q167&lt;&gt;"VIVIENDA","",IF(AV167&lt;AW167,"No cumple",""))</f>
        <v/>
      </c>
      <c r="AZ167" s="64" t="str">
        <f aca="false">IF($Q167&lt;&gt;"ESTUDIO","",IF(AV167&lt;AX167,"No cumple",""))</f>
        <v/>
      </c>
      <c r="BA167" s="49" t="n">
        <f aca="false">IF(U167&lt;=1,6,10)</f>
        <v>6</v>
      </c>
      <c r="BB167" s="49" t="n">
        <f aca="false">IF(Q167="ESTUDIO",2,IF((10-AT167)&gt;AT167,ROUNDDOWN(AT167/2,0),MIN(10-AT167,ROUNDDOWN(AT167/2,0))))</f>
        <v>0</v>
      </c>
      <c r="BC167" s="49" t="n">
        <f aca="false">IF((10-AT167-S167)&gt;AT167,ROUNDDOWN(AT167/2,0),MIN(10-AT167-S167,ROUNDDOWN(AT167/2,0)))</f>
        <v>0</v>
      </c>
      <c r="BD167" s="50" t="n">
        <f aca="false">IF(OR(Q167="ESTUDIO",AND(COUNTIF(Z167:AP167,"DOBLE")=1,COUNTIF(Z167:AP167,"Seleccione Tipo")=4)),2,IFERROR(ROUNDDOWN(MIN(BB167:BC167),0),0))</f>
        <v>0</v>
      </c>
      <c r="BE167" s="52" t="s">
        <v>67</v>
      </c>
      <c r="BF167" s="53" t="n">
        <f aca="false">IF(R167="POR HABITACIONES",SUM(BE167,AU167),IF(Q167="ESTUDIO",BD167,SUM(AT167,BE167)))</f>
        <v>0</v>
      </c>
      <c r="BG167" s="54" t="str">
        <f aca="false">IF(OR(COUNTIF(P167:BE167,"No cumple")&gt;0,BF167=0),"NO CLASIFICABLE",R167)</f>
        <v>NO CLASIFICABLE</v>
      </c>
      <c r="BH167" s="67" t="str">
        <f aca="false">IF(AND(OR(Q167&lt;&gt;"Seleccione Tipo",R167&lt;&gt;"Seleccione tipo alquiler"),BG167="Seleccione tipo alquiler"),"Es obligatorio para su clasificación rellenar TIPO y TIPO DE ALQUILER de la vivienda","")</f>
        <v/>
      </c>
    </row>
    <row r="168" customFormat="false" ht="23.3" hidden="false" customHeight="false" outlineLevel="0" collapsed="false">
      <c r="A168" s="56" t="s">
        <v>63</v>
      </c>
      <c r="B168" s="57" t="str">
        <f aca="false">VLOOKUP(A168,VIA_CODIGO,2,0)</f>
        <v>XX</v>
      </c>
      <c r="C168" s="40" t="n">
        <f aca="false">IFERROR(VLOOKUP('ENUMERACION DE ALOJAMIENTOS'!F168,Datos!$A$1:$B$47,2,0),"")</f>
        <v>0</v>
      </c>
      <c r="D168" s="58"/>
      <c r="E168" s="59" t="str">
        <f aca="false">IFERROR(VLOOKUP('ENUMERACION DE ALOJAMIENTOS'!G168,Datos!$D$2:$F$1070,3,0),"")</f>
        <v/>
      </c>
      <c r="F168" s="43" t="s">
        <v>64</v>
      </c>
      <c r="G168" s="43"/>
      <c r="H168" s="60"/>
      <c r="I168" s="61"/>
      <c r="J168" s="61"/>
      <c r="K168" s="61"/>
      <c r="L168" s="61"/>
      <c r="M168" s="62"/>
      <c r="N168" s="61"/>
      <c r="O168" s="61"/>
      <c r="P168" s="61"/>
      <c r="Q168" s="58" t="s">
        <v>65</v>
      </c>
      <c r="R168" s="63" t="s">
        <v>66</v>
      </c>
      <c r="S168" s="63"/>
      <c r="T168" s="48" t="str">
        <f aca="false">IF(R168="POR HABITACIONES",IF(S168="","NO CUMPLE",""),"")</f>
        <v/>
      </c>
      <c r="U168" s="61"/>
      <c r="V168" s="64" t="e">
        <f aca="false">VLOOKUP($V$10,Datos!$K$6:$M$11,MATCH('ENUMERACION DE ALOJAMIENTOS'!R168,Datos!$K$6:$M$6,0),0)</f>
        <v>#N/A</v>
      </c>
      <c r="W168" s="64" t="e">
        <f aca="false">IF(OR(U168=1,U168=""),V168,(SUM(COUNTIF(Z168:AP168,"INDIVIDUAL"),(COUNTIF(Z168:AP168,"DOBLE"))*2)))</f>
        <v>#N/A</v>
      </c>
      <c r="X168" s="64" t="n">
        <f aca="false">SUM(COUNTIF(Z168:AP168,"INDIVIDUAL"),(COUNTIF(Z168:AP168,"DOBLE"))*2)</f>
        <v>0</v>
      </c>
      <c r="Y168" s="64"/>
      <c r="Z168" s="61" t="s">
        <v>65</v>
      </c>
      <c r="AA168" s="64" t="e">
        <f aca="false">VLOOKUP(Z168,Datos!$K$6:$M$9,MATCH('ENUMERACION DE ALOJAMIENTOS'!$R168,Datos!$K$6:$M$6,0),0)</f>
        <v>#N/A</v>
      </c>
      <c r="AB168" s="64" t="e">
        <f aca="false">IF(AC168&gt;=AA168,"Cumple","No cumple")</f>
        <v>#N/A</v>
      </c>
      <c r="AC168" s="61"/>
      <c r="AD168" s="61" t="s">
        <v>65</v>
      </c>
      <c r="AE168" s="64" t="e">
        <f aca="false">VLOOKUP(AD168,Datos!$K$6:$M$9,MATCH('ENUMERACION DE ALOJAMIENTOS'!$R168,Datos!$K$6:$M$6,0),0)</f>
        <v>#N/A</v>
      </c>
      <c r="AF168" s="64" t="e">
        <f aca="false">IF(AG168&gt;=AE168,"Cumple","No cumple")</f>
        <v>#N/A</v>
      </c>
      <c r="AG168" s="61"/>
      <c r="AH168" s="61" t="s">
        <v>65</v>
      </c>
      <c r="AI168" s="64" t="e">
        <f aca="false">VLOOKUP(AH168,Datos!$K$6:$M$9,MATCH('ENUMERACION DE ALOJAMIENTOS'!$R168,Datos!$K$6:$M$6,0),0)</f>
        <v>#N/A</v>
      </c>
      <c r="AJ168" s="64" t="e">
        <f aca="false">IF(AK168&gt;=AI168,"Cumple","No cumple")</f>
        <v>#N/A</v>
      </c>
      <c r="AK168" s="61"/>
      <c r="AL168" s="61" t="s">
        <v>65</v>
      </c>
      <c r="AM168" s="64" t="e">
        <f aca="false">VLOOKUP(AL168,Datos!$K$6:$M$9,MATCH('ENUMERACION DE ALOJAMIENTOS'!$R168,Datos!$K$6:$M$6,0),0)</f>
        <v>#N/A</v>
      </c>
      <c r="AN168" s="64" t="e">
        <f aca="false">IF(AO168&gt;=AM168,"Cumple","No cumple")</f>
        <v>#N/A</v>
      </c>
      <c r="AO168" s="61"/>
      <c r="AP168" s="61" t="s">
        <v>65</v>
      </c>
      <c r="AQ168" s="64" t="e">
        <f aca="false">VLOOKUP(AP168,Datos!$K$6:$M$9,MATCH('ENUMERACION DE ALOJAMIENTOS'!$R168,Datos!$K$6:$M$6,0),0)</f>
        <v>#N/A</v>
      </c>
      <c r="AR168" s="64" t="e">
        <f aca="false">IF(AS168&gt;=AQ168,"Cumple","No cumple")</f>
        <v>#N/A</v>
      </c>
      <c r="AS168" s="61"/>
      <c r="AT168" s="65" t="n">
        <f aca="false">IFERROR(IF(Q168="ESTUDIO",BE168,IF(OR(U168=1,U168=""),MIN(X168,V168),W168)),0)</f>
        <v>0</v>
      </c>
      <c r="AU168" s="50" t="str">
        <f aca="false">IF(R168="POR HABITACIONES",AT168-S168,"")</f>
        <v/>
      </c>
      <c r="AV168" s="66" t="n">
        <v>0</v>
      </c>
      <c r="AW168" s="64" t="e">
        <f aca="false">IF(((VLOOKUP($AW$11,Datos!$K$6:$M$9,MATCH('ENUMERACION DE ALOJAMIENTOS'!$R168,Datos!$K$6:$M$6,0),0))*AT168)&lt;10,10,((VLOOKUP($AW$11,Datos!$K$6:$M$9,MATCH('ENUMERACION DE ALOJAMIENTOS'!$R168,Datos!$K$6:$M$6,0),0))*AT168))</f>
        <v>#N/A</v>
      </c>
      <c r="AX168" s="64" t="e">
        <f aca="false">VLOOKUP($AX$11,Datos!$K$6:$P$10,MATCH('ENUMERACION DE ALOJAMIENTOS'!$R168,Datos!$K$6:$P$6,0),0)</f>
        <v>#N/A</v>
      </c>
      <c r="AY168" s="64" t="str">
        <f aca="false">IF($Q168&lt;&gt;"VIVIENDA","",IF(AV168&lt;AW168,"No cumple",""))</f>
        <v/>
      </c>
      <c r="AZ168" s="64" t="str">
        <f aca="false">IF($Q168&lt;&gt;"ESTUDIO","",IF(AV168&lt;AX168,"No cumple",""))</f>
        <v/>
      </c>
      <c r="BA168" s="49" t="n">
        <f aca="false">IF(U168&lt;=1,6,10)</f>
        <v>6</v>
      </c>
      <c r="BB168" s="49" t="n">
        <f aca="false">IF(Q168="ESTUDIO",2,IF((10-AT168)&gt;AT168,ROUNDDOWN(AT168/2,0),MIN(10-AT168,ROUNDDOWN(AT168/2,0))))</f>
        <v>0</v>
      </c>
      <c r="BC168" s="49" t="n">
        <f aca="false">IF((10-AT168-S168)&gt;AT168,ROUNDDOWN(AT168/2,0),MIN(10-AT168-S168,ROUNDDOWN(AT168/2,0)))</f>
        <v>0</v>
      </c>
      <c r="BD168" s="50" t="n">
        <f aca="false">IF(OR(Q168="ESTUDIO",AND(COUNTIF(Z168:AP168,"DOBLE")=1,COUNTIF(Z168:AP168,"Seleccione Tipo")=4)),2,IFERROR(ROUNDDOWN(MIN(BB168:BC168),0),0))</f>
        <v>0</v>
      </c>
      <c r="BE168" s="52" t="s">
        <v>67</v>
      </c>
      <c r="BF168" s="53" t="n">
        <f aca="false">IF(R168="POR HABITACIONES",SUM(BE168,AU168),IF(Q168="ESTUDIO",BD168,SUM(AT168,BE168)))</f>
        <v>0</v>
      </c>
      <c r="BG168" s="54" t="str">
        <f aca="false">IF(OR(COUNTIF(P168:BE168,"No cumple")&gt;0,BF168=0),"NO CLASIFICABLE",R168)</f>
        <v>NO CLASIFICABLE</v>
      </c>
      <c r="BH168" s="67" t="str">
        <f aca="false">IF(AND(OR(Q168&lt;&gt;"Seleccione Tipo",R168&lt;&gt;"Seleccione tipo alquiler"),BG168="Seleccione tipo alquiler"),"Es obligatorio para su clasificación rellenar TIPO y TIPO DE ALQUILER de la vivienda","")</f>
        <v/>
      </c>
    </row>
    <row r="169" customFormat="false" ht="23.3" hidden="false" customHeight="false" outlineLevel="0" collapsed="false">
      <c r="A169" s="56" t="s">
        <v>63</v>
      </c>
      <c r="B169" s="57" t="str">
        <f aca="false">VLOOKUP(A169,VIA_CODIGO,2,0)</f>
        <v>XX</v>
      </c>
      <c r="C169" s="40" t="n">
        <f aca="false">IFERROR(VLOOKUP('ENUMERACION DE ALOJAMIENTOS'!F169,Datos!$A$1:$B$47,2,0),"")</f>
        <v>0</v>
      </c>
      <c r="D169" s="58"/>
      <c r="E169" s="59" t="str">
        <f aca="false">IFERROR(VLOOKUP('ENUMERACION DE ALOJAMIENTOS'!G169,Datos!$D$2:$F$1070,3,0),"")</f>
        <v/>
      </c>
      <c r="F169" s="43" t="s">
        <v>64</v>
      </c>
      <c r="G169" s="43"/>
      <c r="H169" s="60"/>
      <c r="I169" s="61"/>
      <c r="J169" s="61"/>
      <c r="K169" s="61"/>
      <c r="L169" s="61"/>
      <c r="M169" s="62"/>
      <c r="N169" s="61"/>
      <c r="O169" s="61"/>
      <c r="P169" s="61"/>
      <c r="Q169" s="58" t="s">
        <v>65</v>
      </c>
      <c r="R169" s="63" t="s">
        <v>66</v>
      </c>
      <c r="S169" s="63"/>
      <c r="T169" s="48" t="str">
        <f aca="false">IF(R169="POR HABITACIONES",IF(S169="","NO CUMPLE",""),"")</f>
        <v/>
      </c>
      <c r="U169" s="61"/>
      <c r="V169" s="64" t="e">
        <f aca="false">VLOOKUP($V$10,Datos!$K$6:$M$11,MATCH('ENUMERACION DE ALOJAMIENTOS'!R169,Datos!$K$6:$M$6,0),0)</f>
        <v>#N/A</v>
      </c>
      <c r="W169" s="64" t="e">
        <f aca="false">IF(OR(U169=1,U169=""),V169,(SUM(COUNTIF(Z169:AP169,"INDIVIDUAL"),(COUNTIF(Z169:AP169,"DOBLE"))*2)))</f>
        <v>#N/A</v>
      </c>
      <c r="X169" s="64" t="n">
        <f aca="false">SUM(COUNTIF(Z169:AP169,"INDIVIDUAL"),(COUNTIF(Z169:AP169,"DOBLE"))*2)</f>
        <v>0</v>
      </c>
      <c r="Y169" s="64"/>
      <c r="Z169" s="61" t="s">
        <v>65</v>
      </c>
      <c r="AA169" s="64" t="e">
        <f aca="false">VLOOKUP(Z169,Datos!$K$6:$M$9,MATCH('ENUMERACION DE ALOJAMIENTOS'!$R169,Datos!$K$6:$M$6,0),0)</f>
        <v>#N/A</v>
      </c>
      <c r="AB169" s="64" t="e">
        <f aca="false">IF(AC169&gt;=AA169,"Cumple","No cumple")</f>
        <v>#N/A</v>
      </c>
      <c r="AC169" s="61"/>
      <c r="AD169" s="61" t="s">
        <v>65</v>
      </c>
      <c r="AE169" s="64" t="e">
        <f aca="false">VLOOKUP(AD169,Datos!$K$6:$M$9,MATCH('ENUMERACION DE ALOJAMIENTOS'!$R169,Datos!$K$6:$M$6,0),0)</f>
        <v>#N/A</v>
      </c>
      <c r="AF169" s="64" t="e">
        <f aca="false">IF(AG169&gt;=AE169,"Cumple","No cumple")</f>
        <v>#N/A</v>
      </c>
      <c r="AG169" s="61"/>
      <c r="AH169" s="61" t="s">
        <v>65</v>
      </c>
      <c r="AI169" s="64" t="e">
        <f aca="false">VLOOKUP(AH169,Datos!$K$6:$M$9,MATCH('ENUMERACION DE ALOJAMIENTOS'!$R169,Datos!$K$6:$M$6,0),0)</f>
        <v>#N/A</v>
      </c>
      <c r="AJ169" s="64" t="e">
        <f aca="false">IF(AK169&gt;=AI169,"Cumple","No cumple")</f>
        <v>#N/A</v>
      </c>
      <c r="AK169" s="61"/>
      <c r="AL169" s="61" t="s">
        <v>65</v>
      </c>
      <c r="AM169" s="64" t="e">
        <f aca="false">VLOOKUP(AL169,Datos!$K$6:$M$9,MATCH('ENUMERACION DE ALOJAMIENTOS'!$R169,Datos!$K$6:$M$6,0),0)</f>
        <v>#N/A</v>
      </c>
      <c r="AN169" s="64" t="e">
        <f aca="false">IF(AO169&gt;=AM169,"Cumple","No cumple")</f>
        <v>#N/A</v>
      </c>
      <c r="AO169" s="61"/>
      <c r="AP169" s="61" t="s">
        <v>65</v>
      </c>
      <c r="AQ169" s="64" t="e">
        <f aca="false">VLOOKUP(AP169,Datos!$K$6:$M$9,MATCH('ENUMERACION DE ALOJAMIENTOS'!$R169,Datos!$K$6:$M$6,0),0)</f>
        <v>#N/A</v>
      </c>
      <c r="AR169" s="64" t="e">
        <f aca="false">IF(AS169&gt;=AQ169,"Cumple","No cumple")</f>
        <v>#N/A</v>
      </c>
      <c r="AS169" s="61"/>
      <c r="AT169" s="65" t="n">
        <f aca="false">IFERROR(IF(Q169="ESTUDIO",BE169,IF(OR(U169=1,U169=""),MIN(X169,V169),W169)),0)</f>
        <v>0</v>
      </c>
      <c r="AU169" s="50" t="str">
        <f aca="false">IF(R169="POR HABITACIONES",AT169-S169,"")</f>
        <v/>
      </c>
      <c r="AV169" s="66" t="n">
        <v>0</v>
      </c>
      <c r="AW169" s="64" t="e">
        <f aca="false">IF(((VLOOKUP($AW$11,Datos!$K$6:$M$9,MATCH('ENUMERACION DE ALOJAMIENTOS'!$R169,Datos!$K$6:$M$6,0),0))*AT169)&lt;10,10,((VLOOKUP($AW$11,Datos!$K$6:$M$9,MATCH('ENUMERACION DE ALOJAMIENTOS'!$R169,Datos!$K$6:$M$6,0),0))*AT169))</f>
        <v>#N/A</v>
      </c>
      <c r="AX169" s="64" t="e">
        <f aca="false">VLOOKUP($AX$11,Datos!$K$6:$P$10,MATCH('ENUMERACION DE ALOJAMIENTOS'!$R169,Datos!$K$6:$P$6,0),0)</f>
        <v>#N/A</v>
      </c>
      <c r="AY169" s="64" t="str">
        <f aca="false">IF($Q169&lt;&gt;"VIVIENDA","",IF(AV169&lt;AW169,"No cumple",""))</f>
        <v/>
      </c>
      <c r="AZ169" s="64" t="str">
        <f aca="false">IF($Q169&lt;&gt;"ESTUDIO","",IF(AV169&lt;AX169,"No cumple",""))</f>
        <v/>
      </c>
      <c r="BA169" s="49" t="n">
        <f aca="false">IF(U169&lt;=1,6,10)</f>
        <v>6</v>
      </c>
      <c r="BB169" s="49" t="n">
        <f aca="false">IF(Q169="ESTUDIO",2,IF((10-AT169)&gt;AT169,ROUNDDOWN(AT169/2,0),MIN(10-AT169,ROUNDDOWN(AT169/2,0))))</f>
        <v>0</v>
      </c>
      <c r="BC169" s="49" t="n">
        <f aca="false">IF((10-AT169-S169)&gt;AT169,ROUNDDOWN(AT169/2,0),MIN(10-AT169-S169,ROUNDDOWN(AT169/2,0)))</f>
        <v>0</v>
      </c>
      <c r="BD169" s="50" t="n">
        <f aca="false">IF(OR(Q169="ESTUDIO",AND(COUNTIF(Z169:AP169,"DOBLE")=1,COUNTIF(Z169:AP169,"Seleccione Tipo")=4)),2,IFERROR(ROUNDDOWN(MIN(BB169:BC169),0),0))</f>
        <v>0</v>
      </c>
      <c r="BE169" s="52" t="s">
        <v>67</v>
      </c>
      <c r="BF169" s="53" t="n">
        <f aca="false">IF(R169="POR HABITACIONES",SUM(BE169,AU169),IF(Q169="ESTUDIO",BD169,SUM(AT169,BE169)))</f>
        <v>0</v>
      </c>
      <c r="BG169" s="54" t="str">
        <f aca="false">IF(OR(COUNTIF(P169:BE169,"No cumple")&gt;0,BF169=0),"NO CLASIFICABLE",R169)</f>
        <v>NO CLASIFICABLE</v>
      </c>
      <c r="BH169" s="67" t="str">
        <f aca="false">IF(AND(OR(Q169&lt;&gt;"Seleccione Tipo",R169&lt;&gt;"Seleccione tipo alquiler"),BG169="Seleccione tipo alquiler"),"Es obligatorio para su clasificación rellenar TIPO y TIPO DE ALQUILER de la vivienda","")</f>
        <v/>
      </c>
    </row>
    <row r="170" customFormat="false" ht="23.3" hidden="false" customHeight="false" outlineLevel="0" collapsed="false">
      <c r="A170" s="56" t="s">
        <v>63</v>
      </c>
      <c r="B170" s="57" t="str">
        <f aca="false">VLOOKUP(A170,VIA_CODIGO,2,0)</f>
        <v>XX</v>
      </c>
      <c r="C170" s="40" t="n">
        <f aca="false">IFERROR(VLOOKUP('ENUMERACION DE ALOJAMIENTOS'!F170,Datos!$A$1:$B$47,2,0),"")</f>
        <v>0</v>
      </c>
      <c r="D170" s="58"/>
      <c r="E170" s="59" t="str">
        <f aca="false">IFERROR(VLOOKUP('ENUMERACION DE ALOJAMIENTOS'!G170,Datos!$D$2:$F$1070,3,0),"")</f>
        <v/>
      </c>
      <c r="F170" s="43" t="s">
        <v>64</v>
      </c>
      <c r="G170" s="43"/>
      <c r="H170" s="60"/>
      <c r="I170" s="61"/>
      <c r="J170" s="61"/>
      <c r="K170" s="61"/>
      <c r="L170" s="61"/>
      <c r="M170" s="62"/>
      <c r="N170" s="61"/>
      <c r="O170" s="61"/>
      <c r="P170" s="61"/>
      <c r="Q170" s="58" t="s">
        <v>65</v>
      </c>
      <c r="R170" s="63" t="s">
        <v>66</v>
      </c>
      <c r="S170" s="63"/>
      <c r="T170" s="48" t="str">
        <f aca="false">IF(R170="POR HABITACIONES",IF(S170="","NO CUMPLE",""),"")</f>
        <v/>
      </c>
      <c r="U170" s="61"/>
      <c r="V170" s="64" t="e">
        <f aca="false">VLOOKUP($V$10,Datos!$K$6:$M$11,MATCH('ENUMERACION DE ALOJAMIENTOS'!R170,Datos!$K$6:$M$6,0),0)</f>
        <v>#N/A</v>
      </c>
      <c r="W170" s="64" t="e">
        <f aca="false">IF(OR(U170=1,U170=""),V170,(SUM(COUNTIF(Z170:AP170,"INDIVIDUAL"),(COUNTIF(Z170:AP170,"DOBLE"))*2)))</f>
        <v>#N/A</v>
      </c>
      <c r="X170" s="64" t="n">
        <f aca="false">SUM(COUNTIF(Z170:AP170,"INDIVIDUAL"),(COUNTIF(Z170:AP170,"DOBLE"))*2)</f>
        <v>0</v>
      </c>
      <c r="Y170" s="64"/>
      <c r="Z170" s="61" t="s">
        <v>65</v>
      </c>
      <c r="AA170" s="64" t="e">
        <f aca="false">VLOOKUP(Z170,Datos!$K$6:$M$9,MATCH('ENUMERACION DE ALOJAMIENTOS'!$R170,Datos!$K$6:$M$6,0),0)</f>
        <v>#N/A</v>
      </c>
      <c r="AB170" s="64" t="e">
        <f aca="false">IF(AC170&gt;=AA170,"Cumple","No cumple")</f>
        <v>#N/A</v>
      </c>
      <c r="AC170" s="61"/>
      <c r="AD170" s="61" t="s">
        <v>65</v>
      </c>
      <c r="AE170" s="64" t="e">
        <f aca="false">VLOOKUP(AD170,Datos!$K$6:$M$9,MATCH('ENUMERACION DE ALOJAMIENTOS'!$R170,Datos!$K$6:$M$6,0),0)</f>
        <v>#N/A</v>
      </c>
      <c r="AF170" s="64" t="e">
        <f aca="false">IF(AG170&gt;=AE170,"Cumple","No cumple")</f>
        <v>#N/A</v>
      </c>
      <c r="AG170" s="61"/>
      <c r="AH170" s="61" t="s">
        <v>65</v>
      </c>
      <c r="AI170" s="64" t="e">
        <f aca="false">VLOOKUP(AH170,Datos!$K$6:$M$9,MATCH('ENUMERACION DE ALOJAMIENTOS'!$R170,Datos!$K$6:$M$6,0),0)</f>
        <v>#N/A</v>
      </c>
      <c r="AJ170" s="64" t="e">
        <f aca="false">IF(AK170&gt;=AI170,"Cumple","No cumple")</f>
        <v>#N/A</v>
      </c>
      <c r="AK170" s="61"/>
      <c r="AL170" s="61" t="s">
        <v>65</v>
      </c>
      <c r="AM170" s="64" t="e">
        <f aca="false">VLOOKUP(AL170,Datos!$K$6:$M$9,MATCH('ENUMERACION DE ALOJAMIENTOS'!$R170,Datos!$K$6:$M$6,0),0)</f>
        <v>#N/A</v>
      </c>
      <c r="AN170" s="64" t="e">
        <f aca="false">IF(AO170&gt;=AM170,"Cumple","No cumple")</f>
        <v>#N/A</v>
      </c>
      <c r="AO170" s="61"/>
      <c r="AP170" s="61" t="s">
        <v>65</v>
      </c>
      <c r="AQ170" s="64" t="e">
        <f aca="false">VLOOKUP(AP170,Datos!$K$6:$M$9,MATCH('ENUMERACION DE ALOJAMIENTOS'!$R170,Datos!$K$6:$M$6,0),0)</f>
        <v>#N/A</v>
      </c>
      <c r="AR170" s="64" t="e">
        <f aca="false">IF(AS170&gt;=AQ170,"Cumple","No cumple")</f>
        <v>#N/A</v>
      </c>
      <c r="AS170" s="61"/>
      <c r="AT170" s="65" t="n">
        <f aca="false">IFERROR(IF(Q170="ESTUDIO",BE170,IF(OR(U170=1,U170=""),MIN(X170,V170),W170)),0)</f>
        <v>0</v>
      </c>
      <c r="AU170" s="50" t="str">
        <f aca="false">IF(R170="POR HABITACIONES",AT170-S170,"")</f>
        <v/>
      </c>
      <c r="AV170" s="66" t="n">
        <v>0</v>
      </c>
      <c r="AW170" s="64" t="e">
        <f aca="false">IF(((VLOOKUP($AW$11,Datos!$K$6:$M$9,MATCH('ENUMERACION DE ALOJAMIENTOS'!$R170,Datos!$K$6:$M$6,0),0))*AT170)&lt;10,10,((VLOOKUP($AW$11,Datos!$K$6:$M$9,MATCH('ENUMERACION DE ALOJAMIENTOS'!$R170,Datos!$K$6:$M$6,0),0))*AT170))</f>
        <v>#N/A</v>
      </c>
      <c r="AX170" s="64" t="e">
        <f aca="false">VLOOKUP($AX$11,Datos!$K$6:$P$10,MATCH('ENUMERACION DE ALOJAMIENTOS'!$R170,Datos!$K$6:$P$6,0),0)</f>
        <v>#N/A</v>
      </c>
      <c r="AY170" s="64" t="str">
        <f aca="false">IF($Q170&lt;&gt;"VIVIENDA","",IF(AV170&lt;AW170,"No cumple",""))</f>
        <v/>
      </c>
      <c r="AZ170" s="64" t="str">
        <f aca="false">IF($Q170&lt;&gt;"ESTUDIO","",IF(AV170&lt;AX170,"No cumple",""))</f>
        <v/>
      </c>
      <c r="BA170" s="49" t="n">
        <f aca="false">IF(U170&lt;=1,6,10)</f>
        <v>6</v>
      </c>
      <c r="BB170" s="49" t="n">
        <f aca="false">IF(Q170="ESTUDIO",2,IF((10-AT170)&gt;AT170,ROUNDDOWN(AT170/2,0),MIN(10-AT170,ROUNDDOWN(AT170/2,0))))</f>
        <v>0</v>
      </c>
      <c r="BC170" s="49" t="n">
        <f aca="false">IF((10-AT170-S170)&gt;AT170,ROUNDDOWN(AT170/2,0),MIN(10-AT170-S170,ROUNDDOWN(AT170/2,0)))</f>
        <v>0</v>
      </c>
      <c r="BD170" s="50" t="n">
        <f aca="false">IF(OR(Q170="ESTUDIO",AND(COUNTIF(Z170:AP170,"DOBLE")=1,COUNTIF(Z170:AP170,"Seleccione Tipo")=4)),2,IFERROR(ROUNDDOWN(MIN(BB170:BC170),0),0))</f>
        <v>0</v>
      </c>
      <c r="BE170" s="52" t="s">
        <v>67</v>
      </c>
      <c r="BF170" s="53" t="n">
        <f aca="false">IF(R170="POR HABITACIONES",SUM(BE170,AU170),IF(Q170="ESTUDIO",BD170,SUM(AT170,BE170)))</f>
        <v>0</v>
      </c>
      <c r="BG170" s="54" t="str">
        <f aca="false">IF(OR(COUNTIF(P170:BE170,"No cumple")&gt;0,BF170=0),"NO CLASIFICABLE",R170)</f>
        <v>NO CLASIFICABLE</v>
      </c>
      <c r="BH170" s="67" t="str">
        <f aca="false">IF(AND(OR(Q170&lt;&gt;"Seleccione Tipo",R170&lt;&gt;"Seleccione tipo alquiler"),BG170="Seleccione tipo alquiler"),"Es obligatorio para su clasificación rellenar TIPO y TIPO DE ALQUILER de la vivienda","")</f>
        <v/>
      </c>
    </row>
    <row r="171" customFormat="false" ht="23.3" hidden="false" customHeight="false" outlineLevel="0" collapsed="false">
      <c r="A171" s="56" t="s">
        <v>63</v>
      </c>
      <c r="B171" s="57" t="str">
        <f aca="false">VLOOKUP(A171,VIA_CODIGO,2,0)</f>
        <v>XX</v>
      </c>
      <c r="C171" s="40" t="n">
        <f aca="false">IFERROR(VLOOKUP('ENUMERACION DE ALOJAMIENTOS'!F171,Datos!$A$1:$B$47,2,0),"")</f>
        <v>0</v>
      </c>
      <c r="D171" s="58"/>
      <c r="E171" s="59" t="str">
        <f aca="false">IFERROR(VLOOKUP('ENUMERACION DE ALOJAMIENTOS'!G171,Datos!$D$2:$F$1070,3,0),"")</f>
        <v/>
      </c>
      <c r="F171" s="43" t="s">
        <v>64</v>
      </c>
      <c r="G171" s="43"/>
      <c r="H171" s="60"/>
      <c r="I171" s="61"/>
      <c r="J171" s="61"/>
      <c r="K171" s="61"/>
      <c r="L171" s="61"/>
      <c r="M171" s="62"/>
      <c r="N171" s="61"/>
      <c r="O171" s="61"/>
      <c r="P171" s="61"/>
      <c r="Q171" s="58" t="s">
        <v>65</v>
      </c>
      <c r="R171" s="63" t="s">
        <v>66</v>
      </c>
      <c r="S171" s="63"/>
      <c r="T171" s="48" t="str">
        <f aca="false">IF(R171="POR HABITACIONES",IF(S171="","NO CUMPLE",""),"")</f>
        <v/>
      </c>
      <c r="U171" s="61"/>
      <c r="V171" s="64" t="e">
        <f aca="false">VLOOKUP($V$10,Datos!$K$6:$M$11,MATCH('ENUMERACION DE ALOJAMIENTOS'!R171,Datos!$K$6:$M$6,0),0)</f>
        <v>#N/A</v>
      </c>
      <c r="W171" s="64" t="e">
        <f aca="false">IF(OR(U171=1,U171=""),V171,(SUM(COUNTIF(Z171:AP171,"INDIVIDUAL"),(COUNTIF(Z171:AP171,"DOBLE"))*2)))</f>
        <v>#N/A</v>
      </c>
      <c r="X171" s="64" t="n">
        <f aca="false">SUM(COUNTIF(Z171:AP171,"INDIVIDUAL"),(COUNTIF(Z171:AP171,"DOBLE"))*2)</f>
        <v>0</v>
      </c>
      <c r="Y171" s="64"/>
      <c r="Z171" s="61" t="s">
        <v>65</v>
      </c>
      <c r="AA171" s="64" t="e">
        <f aca="false">VLOOKUP(Z171,Datos!$K$6:$M$9,MATCH('ENUMERACION DE ALOJAMIENTOS'!$R171,Datos!$K$6:$M$6,0),0)</f>
        <v>#N/A</v>
      </c>
      <c r="AB171" s="64" t="e">
        <f aca="false">IF(AC171&gt;=AA171,"Cumple","No cumple")</f>
        <v>#N/A</v>
      </c>
      <c r="AC171" s="61"/>
      <c r="AD171" s="61" t="s">
        <v>65</v>
      </c>
      <c r="AE171" s="64" t="e">
        <f aca="false">VLOOKUP(AD171,Datos!$K$6:$M$9,MATCH('ENUMERACION DE ALOJAMIENTOS'!$R171,Datos!$K$6:$M$6,0),0)</f>
        <v>#N/A</v>
      </c>
      <c r="AF171" s="64" t="e">
        <f aca="false">IF(AG171&gt;=AE171,"Cumple","No cumple")</f>
        <v>#N/A</v>
      </c>
      <c r="AG171" s="61"/>
      <c r="AH171" s="61" t="s">
        <v>65</v>
      </c>
      <c r="AI171" s="64" t="e">
        <f aca="false">VLOOKUP(AH171,Datos!$K$6:$M$9,MATCH('ENUMERACION DE ALOJAMIENTOS'!$R171,Datos!$K$6:$M$6,0),0)</f>
        <v>#N/A</v>
      </c>
      <c r="AJ171" s="64" t="e">
        <f aca="false">IF(AK171&gt;=AI171,"Cumple","No cumple")</f>
        <v>#N/A</v>
      </c>
      <c r="AK171" s="61"/>
      <c r="AL171" s="61" t="s">
        <v>65</v>
      </c>
      <c r="AM171" s="64" t="e">
        <f aca="false">VLOOKUP(AL171,Datos!$K$6:$M$9,MATCH('ENUMERACION DE ALOJAMIENTOS'!$R171,Datos!$K$6:$M$6,0),0)</f>
        <v>#N/A</v>
      </c>
      <c r="AN171" s="64" t="e">
        <f aca="false">IF(AO171&gt;=AM171,"Cumple","No cumple")</f>
        <v>#N/A</v>
      </c>
      <c r="AO171" s="61"/>
      <c r="AP171" s="61" t="s">
        <v>65</v>
      </c>
      <c r="AQ171" s="64" t="e">
        <f aca="false">VLOOKUP(AP171,Datos!$K$6:$M$9,MATCH('ENUMERACION DE ALOJAMIENTOS'!$R171,Datos!$K$6:$M$6,0),0)</f>
        <v>#N/A</v>
      </c>
      <c r="AR171" s="64" t="e">
        <f aca="false">IF(AS171&gt;=AQ171,"Cumple","No cumple")</f>
        <v>#N/A</v>
      </c>
      <c r="AS171" s="61"/>
      <c r="AT171" s="65" t="n">
        <f aca="false">IFERROR(IF(Q171="ESTUDIO",BE171,IF(OR(U171=1,U171=""),MIN(X171,V171),W171)),0)</f>
        <v>0</v>
      </c>
      <c r="AU171" s="50" t="str">
        <f aca="false">IF(R171="POR HABITACIONES",AT171-S171,"")</f>
        <v/>
      </c>
      <c r="AV171" s="66" t="n">
        <v>0</v>
      </c>
      <c r="AW171" s="64" t="e">
        <f aca="false">IF(((VLOOKUP($AW$11,Datos!$K$6:$M$9,MATCH('ENUMERACION DE ALOJAMIENTOS'!$R171,Datos!$K$6:$M$6,0),0))*AT171)&lt;10,10,((VLOOKUP($AW$11,Datos!$K$6:$M$9,MATCH('ENUMERACION DE ALOJAMIENTOS'!$R171,Datos!$K$6:$M$6,0),0))*AT171))</f>
        <v>#N/A</v>
      </c>
      <c r="AX171" s="64" t="e">
        <f aca="false">VLOOKUP($AX$11,Datos!$K$6:$P$10,MATCH('ENUMERACION DE ALOJAMIENTOS'!$R171,Datos!$K$6:$P$6,0),0)</f>
        <v>#N/A</v>
      </c>
      <c r="AY171" s="64" t="str">
        <f aca="false">IF($Q171&lt;&gt;"VIVIENDA","",IF(AV171&lt;AW171,"No cumple",""))</f>
        <v/>
      </c>
      <c r="AZ171" s="64" t="str">
        <f aca="false">IF($Q171&lt;&gt;"ESTUDIO","",IF(AV171&lt;AX171,"No cumple",""))</f>
        <v/>
      </c>
      <c r="BA171" s="49" t="n">
        <f aca="false">IF(U171&lt;=1,6,10)</f>
        <v>6</v>
      </c>
      <c r="BB171" s="49" t="n">
        <f aca="false">IF(Q171="ESTUDIO",2,IF((10-AT171)&gt;AT171,ROUNDDOWN(AT171/2,0),MIN(10-AT171,ROUNDDOWN(AT171/2,0))))</f>
        <v>0</v>
      </c>
      <c r="BC171" s="49" t="n">
        <f aca="false">IF((10-AT171-S171)&gt;AT171,ROUNDDOWN(AT171/2,0),MIN(10-AT171-S171,ROUNDDOWN(AT171/2,0)))</f>
        <v>0</v>
      </c>
      <c r="BD171" s="50" t="n">
        <f aca="false">IF(OR(Q171="ESTUDIO",AND(COUNTIF(Z171:AP171,"DOBLE")=1,COUNTIF(Z171:AP171,"Seleccione Tipo")=4)),2,IFERROR(ROUNDDOWN(MIN(BB171:BC171),0),0))</f>
        <v>0</v>
      </c>
      <c r="BE171" s="52" t="s">
        <v>67</v>
      </c>
      <c r="BF171" s="53" t="n">
        <f aca="false">IF(R171="POR HABITACIONES",SUM(BE171,AU171),IF(Q171="ESTUDIO",BD171,SUM(AT171,BE171)))</f>
        <v>0</v>
      </c>
      <c r="BG171" s="54" t="str">
        <f aca="false">IF(OR(COUNTIF(P171:BE171,"No cumple")&gt;0,BF171=0),"NO CLASIFICABLE",R171)</f>
        <v>NO CLASIFICABLE</v>
      </c>
      <c r="BH171" s="67" t="str">
        <f aca="false">IF(AND(OR(Q171&lt;&gt;"Seleccione Tipo",R171&lt;&gt;"Seleccione tipo alquiler"),BG171="Seleccione tipo alquiler"),"Es obligatorio para su clasificación rellenar TIPO y TIPO DE ALQUILER de la vivienda","")</f>
        <v/>
      </c>
    </row>
    <row r="172" customFormat="false" ht="23.3" hidden="false" customHeight="false" outlineLevel="0" collapsed="false">
      <c r="A172" s="56" t="s">
        <v>63</v>
      </c>
      <c r="B172" s="57" t="str">
        <f aca="false">VLOOKUP(A172,VIA_CODIGO,2,0)</f>
        <v>XX</v>
      </c>
      <c r="C172" s="40" t="n">
        <f aca="false">IFERROR(VLOOKUP('ENUMERACION DE ALOJAMIENTOS'!F172,Datos!$A$1:$B$47,2,0),"")</f>
        <v>0</v>
      </c>
      <c r="D172" s="58"/>
      <c r="E172" s="59" t="str">
        <f aca="false">IFERROR(VLOOKUP('ENUMERACION DE ALOJAMIENTOS'!G172,Datos!$D$2:$F$1070,3,0),"")</f>
        <v/>
      </c>
      <c r="F172" s="43" t="s">
        <v>64</v>
      </c>
      <c r="G172" s="43"/>
      <c r="H172" s="60"/>
      <c r="I172" s="61"/>
      <c r="J172" s="61"/>
      <c r="K172" s="61"/>
      <c r="L172" s="61"/>
      <c r="M172" s="62"/>
      <c r="N172" s="61"/>
      <c r="O172" s="61"/>
      <c r="P172" s="61"/>
      <c r="Q172" s="58" t="s">
        <v>65</v>
      </c>
      <c r="R172" s="63" t="s">
        <v>66</v>
      </c>
      <c r="S172" s="63"/>
      <c r="T172" s="48" t="str">
        <f aca="false">IF(R172="POR HABITACIONES",IF(S172="","NO CUMPLE",""),"")</f>
        <v/>
      </c>
      <c r="U172" s="61"/>
      <c r="V172" s="64" t="e">
        <f aca="false">VLOOKUP($V$10,Datos!$K$6:$M$11,MATCH('ENUMERACION DE ALOJAMIENTOS'!R172,Datos!$K$6:$M$6,0),0)</f>
        <v>#N/A</v>
      </c>
      <c r="W172" s="64" t="e">
        <f aca="false">IF(OR(U172=1,U172=""),V172,(SUM(COUNTIF(Z172:AP172,"INDIVIDUAL"),(COUNTIF(Z172:AP172,"DOBLE"))*2)))</f>
        <v>#N/A</v>
      </c>
      <c r="X172" s="64" t="n">
        <f aca="false">SUM(COUNTIF(Z172:AP172,"INDIVIDUAL"),(COUNTIF(Z172:AP172,"DOBLE"))*2)</f>
        <v>0</v>
      </c>
      <c r="Y172" s="64"/>
      <c r="Z172" s="61" t="s">
        <v>65</v>
      </c>
      <c r="AA172" s="64" t="e">
        <f aca="false">VLOOKUP(Z172,Datos!$K$6:$M$9,MATCH('ENUMERACION DE ALOJAMIENTOS'!$R172,Datos!$K$6:$M$6,0),0)</f>
        <v>#N/A</v>
      </c>
      <c r="AB172" s="64" t="e">
        <f aca="false">IF(AC172&gt;=AA172,"Cumple","No cumple")</f>
        <v>#N/A</v>
      </c>
      <c r="AC172" s="61"/>
      <c r="AD172" s="61" t="s">
        <v>65</v>
      </c>
      <c r="AE172" s="64" t="e">
        <f aca="false">VLOOKUP(AD172,Datos!$K$6:$M$9,MATCH('ENUMERACION DE ALOJAMIENTOS'!$R172,Datos!$K$6:$M$6,0),0)</f>
        <v>#N/A</v>
      </c>
      <c r="AF172" s="64" t="e">
        <f aca="false">IF(AG172&gt;=AE172,"Cumple","No cumple")</f>
        <v>#N/A</v>
      </c>
      <c r="AG172" s="61"/>
      <c r="AH172" s="61" t="s">
        <v>65</v>
      </c>
      <c r="AI172" s="64" t="e">
        <f aca="false">VLOOKUP(AH172,Datos!$K$6:$M$9,MATCH('ENUMERACION DE ALOJAMIENTOS'!$R172,Datos!$K$6:$M$6,0),0)</f>
        <v>#N/A</v>
      </c>
      <c r="AJ172" s="64" t="e">
        <f aca="false">IF(AK172&gt;=AI172,"Cumple","No cumple")</f>
        <v>#N/A</v>
      </c>
      <c r="AK172" s="61"/>
      <c r="AL172" s="61" t="s">
        <v>65</v>
      </c>
      <c r="AM172" s="64" t="e">
        <f aca="false">VLOOKUP(AL172,Datos!$K$6:$M$9,MATCH('ENUMERACION DE ALOJAMIENTOS'!$R172,Datos!$K$6:$M$6,0),0)</f>
        <v>#N/A</v>
      </c>
      <c r="AN172" s="64" t="e">
        <f aca="false">IF(AO172&gt;=AM172,"Cumple","No cumple")</f>
        <v>#N/A</v>
      </c>
      <c r="AO172" s="61"/>
      <c r="AP172" s="61" t="s">
        <v>65</v>
      </c>
      <c r="AQ172" s="64" t="e">
        <f aca="false">VLOOKUP(AP172,Datos!$K$6:$M$9,MATCH('ENUMERACION DE ALOJAMIENTOS'!$R172,Datos!$K$6:$M$6,0),0)</f>
        <v>#N/A</v>
      </c>
      <c r="AR172" s="64" t="e">
        <f aca="false">IF(AS172&gt;=AQ172,"Cumple","No cumple")</f>
        <v>#N/A</v>
      </c>
      <c r="AS172" s="61"/>
      <c r="AT172" s="65" t="n">
        <f aca="false">IFERROR(IF(Q172="ESTUDIO",BE172,IF(OR(U172=1,U172=""),MIN(X172,V172),W172)),0)</f>
        <v>0</v>
      </c>
      <c r="AU172" s="50" t="str">
        <f aca="false">IF(R172="POR HABITACIONES",AT172-S172,"")</f>
        <v/>
      </c>
      <c r="AV172" s="66" t="n">
        <v>0</v>
      </c>
      <c r="AW172" s="64" t="e">
        <f aca="false">IF(((VLOOKUP($AW$11,Datos!$K$6:$M$9,MATCH('ENUMERACION DE ALOJAMIENTOS'!$R172,Datos!$K$6:$M$6,0),0))*AT172)&lt;10,10,((VLOOKUP($AW$11,Datos!$K$6:$M$9,MATCH('ENUMERACION DE ALOJAMIENTOS'!$R172,Datos!$K$6:$M$6,0),0))*AT172))</f>
        <v>#N/A</v>
      </c>
      <c r="AX172" s="64" t="e">
        <f aca="false">VLOOKUP($AX$11,Datos!$K$6:$P$10,MATCH('ENUMERACION DE ALOJAMIENTOS'!$R172,Datos!$K$6:$P$6,0),0)</f>
        <v>#N/A</v>
      </c>
      <c r="AY172" s="64" t="str">
        <f aca="false">IF($Q172&lt;&gt;"VIVIENDA","",IF(AV172&lt;AW172,"No cumple",""))</f>
        <v/>
      </c>
      <c r="AZ172" s="64" t="str">
        <f aca="false">IF($Q172&lt;&gt;"ESTUDIO","",IF(AV172&lt;AX172,"No cumple",""))</f>
        <v/>
      </c>
      <c r="BA172" s="49" t="n">
        <f aca="false">IF(U172&lt;=1,6,10)</f>
        <v>6</v>
      </c>
      <c r="BB172" s="49" t="n">
        <f aca="false">IF(Q172="ESTUDIO",2,IF((10-AT172)&gt;AT172,ROUNDDOWN(AT172/2,0),MIN(10-AT172,ROUNDDOWN(AT172/2,0))))</f>
        <v>0</v>
      </c>
      <c r="BC172" s="49" t="n">
        <f aca="false">IF((10-AT172-S172)&gt;AT172,ROUNDDOWN(AT172/2,0),MIN(10-AT172-S172,ROUNDDOWN(AT172/2,0)))</f>
        <v>0</v>
      </c>
      <c r="BD172" s="50" t="n">
        <f aca="false">IF(OR(Q172="ESTUDIO",AND(COUNTIF(Z172:AP172,"DOBLE")=1,COUNTIF(Z172:AP172,"Seleccione Tipo")=4)),2,IFERROR(ROUNDDOWN(MIN(BB172:BC172),0),0))</f>
        <v>0</v>
      </c>
      <c r="BE172" s="52" t="s">
        <v>67</v>
      </c>
      <c r="BF172" s="53" t="n">
        <f aca="false">IF(R172="POR HABITACIONES",SUM(BE172,AU172),IF(Q172="ESTUDIO",BD172,SUM(AT172,BE172)))</f>
        <v>0</v>
      </c>
      <c r="BG172" s="54" t="str">
        <f aca="false">IF(OR(COUNTIF(P172:BE172,"No cumple")&gt;0,BF172=0),"NO CLASIFICABLE",R172)</f>
        <v>NO CLASIFICABLE</v>
      </c>
      <c r="BH172" s="67" t="str">
        <f aca="false">IF(AND(OR(Q172&lt;&gt;"Seleccione Tipo",R172&lt;&gt;"Seleccione tipo alquiler"),BG172="Seleccione tipo alquiler"),"Es obligatorio para su clasificación rellenar TIPO y TIPO DE ALQUILER de la vivienda","")</f>
        <v/>
      </c>
    </row>
    <row r="173" customFormat="false" ht="23.3" hidden="false" customHeight="false" outlineLevel="0" collapsed="false">
      <c r="A173" s="56" t="s">
        <v>63</v>
      </c>
      <c r="B173" s="57" t="str">
        <f aca="false">VLOOKUP(A173,VIA_CODIGO,2,0)</f>
        <v>XX</v>
      </c>
      <c r="C173" s="40" t="n">
        <f aca="false">IFERROR(VLOOKUP('ENUMERACION DE ALOJAMIENTOS'!F173,Datos!$A$1:$B$47,2,0),"")</f>
        <v>0</v>
      </c>
      <c r="D173" s="58"/>
      <c r="E173" s="59" t="str">
        <f aca="false">IFERROR(VLOOKUP('ENUMERACION DE ALOJAMIENTOS'!G173,Datos!$D$2:$F$1070,3,0),"")</f>
        <v/>
      </c>
      <c r="F173" s="43" t="s">
        <v>64</v>
      </c>
      <c r="G173" s="43"/>
      <c r="H173" s="60"/>
      <c r="I173" s="61"/>
      <c r="J173" s="61"/>
      <c r="K173" s="61"/>
      <c r="L173" s="61"/>
      <c r="M173" s="62"/>
      <c r="N173" s="61"/>
      <c r="O173" s="61"/>
      <c r="P173" s="61"/>
      <c r="Q173" s="58" t="s">
        <v>65</v>
      </c>
      <c r="R173" s="63" t="s">
        <v>66</v>
      </c>
      <c r="S173" s="63"/>
      <c r="T173" s="48" t="str">
        <f aca="false">IF(R173="POR HABITACIONES",IF(S173="","NO CUMPLE",""),"")</f>
        <v/>
      </c>
      <c r="U173" s="61"/>
      <c r="V173" s="64" t="e">
        <f aca="false">VLOOKUP($V$10,Datos!$K$6:$M$11,MATCH('ENUMERACION DE ALOJAMIENTOS'!R173,Datos!$K$6:$M$6,0),0)</f>
        <v>#N/A</v>
      </c>
      <c r="W173" s="64" t="e">
        <f aca="false">IF(OR(U173=1,U173=""),V173,(SUM(COUNTIF(Z173:AP173,"INDIVIDUAL"),(COUNTIF(Z173:AP173,"DOBLE"))*2)))</f>
        <v>#N/A</v>
      </c>
      <c r="X173" s="64" t="n">
        <f aca="false">SUM(COUNTIF(Z173:AP173,"INDIVIDUAL"),(COUNTIF(Z173:AP173,"DOBLE"))*2)</f>
        <v>0</v>
      </c>
      <c r="Y173" s="64"/>
      <c r="Z173" s="61" t="s">
        <v>65</v>
      </c>
      <c r="AA173" s="64" t="e">
        <f aca="false">VLOOKUP(Z173,Datos!$K$6:$M$9,MATCH('ENUMERACION DE ALOJAMIENTOS'!$R173,Datos!$K$6:$M$6,0),0)</f>
        <v>#N/A</v>
      </c>
      <c r="AB173" s="64" t="e">
        <f aca="false">IF(AC173&gt;=AA173,"Cumple","No cumple")</f>
        <v>#N/A</v>
      </c>
      <c r="AC173" s="61"/>
      <c r="AD173" s="61" t="s">
        <v>65</v>
      </c>
      <c r="AE173" s="64" t="e">
        <f aca="false">VLOOKUP(AD173,Datos!$K$6:$M$9,MATCH('ENUMERACION DE ALOJAMIENTOS'!$R173,Datos!$K$6:$M$6,0),0)</f>
        <v>#N/A</v>
      </c>
      <c r="AF173" s="64" t="e">
        <f aca="false">IF(AG173&gt;=AE173,"Cumple","No cumple")</f>
        <v>#N/A</v>
      </c>
      <c r="AG173" s="61"/>
      <c r="AH173" s="61" t="s">
        <v>65</v>
      </c>
      <c r="AI173" s="64" t="e">
        <f aca="false">VLOOKUP(AH173,Datos!$K$6:$M$9,MATCH('ENUMERACION DE ALOJAMIENTOS'!$R173,Datos!$K$6:$M$6,0),0)</f>
        <v>#N/A</v>
      </c>
      <c r="AJ173" s="64" t="e">
        <f aca="false">IF(AK173&gt;=AI173,"Cumple","No cumple")</f>
        <v>#N/A</v>
      </c>
      <c r="AK173" s="61"/>
      <c r="AL173" s="61" t="s">
        <v>65</v>
      </c>
      <c r="AM173" s="64" t="e">
        <f aca="false">VLOOKUP(AL173,Datos!$K$6:$M$9,MATCH('ENUMERACION DE ALOJAMIENTOS'!$R173,Datos!$K$6:$M$6,0),0)</f>
        <v>#N/A</v>
      </c>
      <c r="AN173" s="64" t="e">
        <f aca="false">IF(AO173&gt;=AM173,"Cumple","No cumple")</f>
        <v>#N/A</v>
      </c>
      <c r="AO173" s="61"/>
      <c r="AP173" s="61" t="s">
        <v>65</v>
      </c>
      <c r="AQ173" s="64" t="e">
        <f aca="false">VLOOKUP(AP173,Datos!$K$6:$M$9,MATCH('ENUMERACION DE ALOJAMIENTOS'!$R173,Datos!$K$6:$M$6,0),0)</f>
        <v>#N/A</v>
      </c>
      <c r="AR173" s="64" t="e">
        <f aca="false">IF(AS173&gt;=AQ173,"Cumple","No cumple")</f>
        <v>#N/A</v>
      </c>
      <c r="AS173" s="61"/>
      <c r="AT173" s="65" t="n">
        <f aca="false">IFERROR(IF(Q173="ESTUDIO",BE173,IF(OR(U173=1,U173=""),MIN(X173,V173),W173)),0)</f>
        <v>0</v>
      </c>
      <c r="AU173" s="50" t="str">
        <f aca="false">IF(R173="POR HABITACIONES",AT173-S173,"")</f>
        <v/>
      </c>
      <c r="AV173" s="66" t="n">
        <v>0</v>
      </c>
      <c r="AW173" s="64" t="e">
        <f aca="false">IF(((VLOOKUP($AW$11,Datos!$K$6:$M$9,MATCH('ENUMERACION DE ALOJAMIENTOS'!$R173,Datos!$K$6:$M$6,0),0))*AT173)&lt;10,10,((VLOOKUP($AW$11,Datos!$K$6:$M$9,MATCH('ENUMERACION DE ALOJAMIENTOS'!$R173,Datos!$K$6:$M$6,0),0))*AT173))</f>
        <v>#N/A</v>
      </c>
      <c r="AX173" s="64" t="e">
        <f aca="false">VLOOKUP($AX$11,Datos!$K$6:$P$10,MATCH('ENUMERACION DE ALOJAMIENTOS'!$R173,Datos!$K$6:$P$6,0),0)</f>
        <v>#N/A</v>
      </c>
      <c r="AY173" s="64" t="str">
        <f aca="false">IF($Q173&lt;&gt;"VIVIENDA","",IF(AV173&lt;AW173,"No cumple",""))</f>
        <v/>
      </c>
      <c r="AZ173" s="64" t="str">
        <f aca="false">IF($Q173&lt;&gt;"ESTUDIO","",IF(AV173&lt;AX173,"No cumple",""))</f>
        <v/>
      </c>
      <c r="BA173" s="49" t="n">
        <f aca="false">IF(U173&lt;=1,6,10)</f>
        <v>6</v>
      </c>
      <c r="BB173" s="49" t="n">
        <f aca="false">IF(Q173="ESTUDIO",2,IF((10-AT173)&gt;AT173,ROUNDDOWN(AT173/2,0),MIN(10-AT173,ROUNDDOWN(AT173/2,0))))</f>
        <v>0</v>
      </c>
      <c r="BC173" s="49" t="n">
        <f aca="false">IF((10-AT173-S173)&gt;AT173,ROUNDDOWN(AT173/2,0),MIN(10-AT173-S173,ROUNDDOWN(AT173/2,0)))</f>
        <v>0</v>
      </c>
      <c r="BD173" s="50" t="n">
        <f aca="false">IF(OR(Q173="ESTUDIO",AND(COUNTIF(Z173:AP173,"DOBLE")=1,COUNTIF(Z173:AP173,"Seleccione Tipo")=4)),2,IFERROR(ROUNDDOWN(MIN(BB173:BC173),0),0))</f>
        <v>0</v>
      </c>
      <c r="BE173" s="52" t="s">
        <v>67</v>
      </c>
      <c r="BF173" s="53" t="n">
        <f aca="false">IF(R173="POR HABITACIONES",SUM(BE173,AU173),IF(Q173="ESTUDIO",BD173,SUM(AT173,BE173)))</f>
        <v>0</v>
      </c>
      <c r="BG173" s="54" t="str">
        <f aca="false">IF(OR(COUNTIF(P173:BE173,"No cumple")&gt;0,BF173=0),"NO CLASIFICABLE",R173)</f>
        <v>NO CLASIFICABLE</v>
      </c>
      <c r="BH173" s="67" t="str">
        <f aca="false">IF(AND(OR(Q173&lt;&gt;"Seleccione Tipo",R173&lt;&gt;"Seleccione tipo alquiler"),BG173="Seleccione tipo alquiler"),"Es obligatorio para su clasificación rellenar TIPO y TIPO DE ALQUILER de la vivienda","")</f>
        <v/>
      </c>
    </row>
    <row r="174" customFormat="false" ht="23.3" hidden="false" customHeight="false" outlineLevel="0" collapsed="false">
      <c r="A174" s="56" t="s">
        <v>63</v>
      </c>
      <c r="B174" s="57" t="str">
        <f aca="false">VLOOKUP(A174,VIA_CODIGO,2,0)</f>
        <v>XX</v>
      </c>
      <c r="C174" s="40" t="n">
        <f aca="false">IFERROR(VLOOKUP('ENUMERACION DE ALOJAMIENTOS'!F174,Datos!$A$1:$B$47,2,0),"")</f>
        <v>0</v>
      </c>
      <c r="D174" s="58"/>
      <c r="E174" s="59" t="str">
        <f aca="false">IFERROR(VLOOKUP('ENUMERACION DE ALOJAMIENTOS'!G174,Datos!$D$2:$F$1070,3,0),"")</f>
        <v/>
      </c>
      <c r="F174" s="43" t="s">
        <v>64</v>
      </c>
      <c r="G174" s="43"/>
      <c r="H174" s="60"/>
      <c r="I174" s="61"/>
      <c r="J174" s="61"/>
      <c r="K174" s="61"/>
      <c r="L174" s="61"/>
      <c r="M174" s="62"/>
      <c r="N174" s="61"/>
      <c r="O174" s="61"/>
      <c r="P174" s="61"/>
      <c r="Q174" s="58" t="s">
        <v>65</v>
      </c>
      <c r="R174" s="63" t="s">
        <v>66</v>
      </c>
      <c r="S174" s="63"/>
      <c r="T174" s="48" t="str">
        <f aca="false">IF(R174="POR HABITACIONES",IF(S174="","NO CUMPLE",""),"")</f>
        <v/>
      </c>
      <c r="U174" s="61"/>
      <c r="V174" s="64" t="e">
        <f aca="false">VLOOKUP($V$10,Datos!$K$6:$M$11,MATCH('ENUMERACION DE ALOJAMIENTOS'!R174,Datos!$K$6:$M$6,0),0)</f>
        <v>#N/A</v>
      </c>
      <c r="W174" s="64" t="e">
        <f aca="false">IF(OR(U174=1,U174=""),V174,(SUM(COUNTIF(Z174:AP174,"INDIVIDUAL"),(COUNTIF(Z174:AP174,"DOBLE"))*2)))</f>
        <v>#N/A</v>
      </c>
      <c r="X174" s="64" t="n">
        <f aca="false">SUM(COUNTIF(Z174:AP174,"INDIVIDUAL"),(COUNTIF(Z174:AP174,"DOBLE"))*2)</f>
        <v>0</v>
      </c>
      <c r="Y174" s="64"/>
      <c r="Z174" s="61" t="s">
        <v>65</v>
      </c>
      <c r="AA174" s="64" t="e">
        <f aca="false">VLOOKUP(Z174,Datos!$K$6:$M$9,MATCH('ENUMERACION DE ALOJAMIENTOS'!$R174,Datos!$K$6:$M$6,0),0)</f>
        <v>#N/A</v>
      </c>
      <c r="AB174" s="64" t="e">
        <f aca="false">IF(AC174&gt;=AA174,"Cumple","No cumple")</f>
        <v>#N/A</v>
      </c>
      <c r="AC174" s="61"/>
      <c r="AD174" s="61" t="s">
        <v>65</v>
      </c>
      <c r="AE174" s="64" t="e">
        <f aca="false">VLOOKUP(AD174,Datos!$K$6:$M$9,MATCH('ENUMERACION DE ALOJAMIENTOS'!$R174,Datos!$K$6:$M$6,0),0)</f>
        <v>#N/A</v>
      </c>
      <c r="AF174" s="64" t="e">
        <f aca="false">IF(AG174&gt;=AE174,"Cumple","No cumple")</f>
        <v>#N/A</v>
      </c>
      <c r="AG174" s="61"/>
      <c r="AH174" s="61" t="s">
        <v>65</v>
      </c>
      <c r="AI174" s="64" t="e">
        <f aca="false">VLOOKUP(AH174,Datos!$K$6:$M$9,MATCH('ENUMERACION DE ALOJAMIENTOS'!$R174,Datos!$K$6:$M$6,0),0)</f>
        <v>#N/A</v>
      </c>
      <c r="AJ174" s="64" t="e">
        <f aca="false">IF(AK174&gt;=AI174,"Cumple","No cumple")</f>
        <v>#N/A</v>
      </c>
      <c r="AK174" s="61"/>
      <c r="AL174" s="61" t="s">
        <v>65</v>
      </c>
      <c r="AM174" s="64" t="e">
        <f aca="false">VLOOKUP(AL174,Datos!$K$6:$M$9,MATCH('ENUMERACION DE ALOJAMIENTOS'!$R174,Datos!$K$6:$M$6,0),0)</f>
        <v>#N/A</v>
      </c>
      <c r="AN174" s="64" t="e">
        <f aca="false">IF(AO174&gt;=AM174,"Cumple","No cumple")</f>
        <v>#N/A</v>
      </c>
      <c r="AO174" s="61"/>
      <c r="AP174" s="61" t="s">
        <v>65</v>
      </c>
      <c r="AQ174" s="64" t="e">
        <f aca="false">VLOOKUP(AP174,Datos!$K$6:$M$9,MATCH('ENUMERACION DE ALOJAMIENTOS'!$R174,Datos!$K$6:$M$6,0),0)</f>
        <v>#N/A</v>
      </c>
      <c r="AR174" s="64" t="e">
        <f aca="false">IF(AS174&gt;=AQ174,"Cumple","No cumple")</f>
        <v>#N/A</v>
      </c>
      <c r="AS174" s="61"/>
      <c r="AT174" s="65" t="n">
        <f aca="false">IFERROR(IF(Q174="ESTUDIO",BE174,IF(OR(U174=1,U174=""),MIN(X174,V174),W174)),0)</f>
        <v>0</v>
      </c>
      <c r="AU174" s="50" t="str">
        <f aca="false">IF(R174="POR HABITACIONES",AT174-S174,"")</f>
        <v/>
      </c>
      <c r="AV174" s="66" t="n">
        <v>0</v>
      </c>
      <c r="AW174" s="64" t="e">
        <f aca="false">IF(((VLOOKUP($AW$11,Datos!$K$6:$M$9,MATCH('ENUMERACION DE ALOJAMIENTOS'!$R174,Datos!$K$6:$M$6,0),0))*AT174)&lt;10,10,((VLOOKUP($AW$11,Datos!$K$6:$M$9,MATCH('ENUMERACION DE ALOJAMIENTOS'!$R174,Datos!$K$6:$M$6,0),0))*AT174))</f>
        <v>#N/A</v>
      </c>
      <c r="AX174" s="64" t="e">
        <f aca="false">VLOOKUP($AX$11,Datos!$K$6:$P$10,MATCH('ENUMERACION DE ALOJAMIENTOS'!$R174,Datos!$K$6:$P$6,0),0)</f>
        <v>#N/A</v>
      </c>
      <c r="AY174" s="64" t="str">
        <f aca="false">IF($Q174&lt;&gt;"VIVIENDA","",IF(AV174&lt;AW174,"No cumple",""))</f>
        <v/>
      </c>
      <c r="AZ174" s="64" t="str">
        <f aca="false">IF($Q174&lt;&gt;"ESTUDIO","",IF(AV174&lt;AX174,"No cumple",""))</f>
        <v/>
      </c>
      <c r="BA174" s="49" t="n">
        <f aca="false">IF(U174&lt;=1,6,10)</f>
        <v>6</v>
      </c>
      <c r="BB174" s="49" t="n">
        <f aca="false">IF(Q174="ESTUDIO",2,IF((10-AT174)&gt;AT174,ROUNDDOWN(AT174/2,0),MIN(10-AT174,ROUNDDOWN(AT174/2,0))))</f>
        <v>0</v>
      </c>
      <c r="BC174" s="49" t="n">
        <f aca="false">IF((10-AT174-S174)&gt;AT174,ROUNDDOWN(AT174/2,0),MIN(10-AT174-S174,ROUNDDOWN(AT174/2,0)))</f>
        <v>0</v>
      </c>
      <c r="BD174" s="50" t="n">
        <f aca="false">IF(OR(Q174="ESTUDIO",AND(COUNTIF(Z174:AP174,"DOBLE")=1,COUNTIF(Z174:AP174,"Seleccione Tipo")=4)),2,IFERROR(ROUNDDOWN(MIN(BB174:BC174),0),0))</f>
        <v>0</v>
      </c>
      <c r="BE174" s="52" t="s">
        <v>67</v>
      </c>
      <c r="BF174" s="53" t="n">
        <f aca="false">IF(R174="POR HABITACIONES",SUM(BE174,AU174),IF(Q174="ESTUDIO",BD174,SUM(AT174,BE174)))</f>
        <v>0</v>
      </c>
      <c r="BG174" s="54" t="str">
        <f aca="false">IF(OR(COUNTIF(P174:BE174,"No cumple")&gt;0,BF174=0),"NO CLASIFICABLE",R174)</f>
        <v>NO CLASIFICABLE</v>
      </c>
      <c r="BH174" s="67" t="str">
        <f aca="false">IF(AND(OR(Q174&lt;&gt;"Seleccione Tipo",R174&lt;&gt;"Seleccione tipo alquiler"),BG174="Seleccione tipo alquiler"),"Es obligatorio para su clasificación rellenar TIPO y TIPO DE ALQUILER de la vivienda","")</f>
        <v/>
      </c>
    </row>
    <row r="175" customFormat="false" ht="23.3" hidden="false" customHeight="false" outlineLevel="0" collapsed="false">
      <c r="A175" s="56" t="s">
        <v>63</v>
      </c>
      <c r="B175" s="57" t="str">
        <f aca="false">VLOOKUP(A175,VIA_CODIGO,2,0)</f>
        <v>XX</v>
      </c>
      <c r="C175" s="40" t="n">
        <f aca="false">IFERROR(VLOOKUP('ENUMERACION DE ALOJAMIENTOS'!F175,Datos!$A$1:$B$47,2,0),"")</f>
        <v>0</v>
      </c>
      <c r="D175" s="58"/>
      <c r="E175" s="59" t="str">
        <f aca="false">IFERROR(VLOOKUP('ENUMERACION DE ALOJAMIENTOS'!G175,Datos!$D$2:$F$1070,3,0),"")</f>
        <v/>
      </c>
      <c r="F175" s="43" t="s">
        <v>64</v>
      </c>
      <c r="G175" s="43"/>
      <c r="H175" s="60"/>
      <c r="I175" s="61"/>
      <c r="J175" s="61"/>
      <c r="K175" s="61"/>
      <c r="L175" s="61"/>
      <c r="M175" s="62"/>
      <c r="N175" s="61"/>
      <c r="O175" s="61"/>
      <c r="P175" s="61"/>
      <c r="Q175" s="58" t="s">
        <v>65</v>
      </c>
      <c r="R175" s="63" t="s">
        <v>66</v>
      </c>
      <c r="S175" s="63"/>
      <c r="T175" s="48" t="str">
        <f aca="false">IF(R175="POR HABITACIONES",IF(S175="","NO CUMPLE",""),"")</f>
        <v/>
      </c>
      <c r="U175" s="61"/>
      <c r="V175" s="64" t="e">
        <f aca="false">VLOOKUP($V$10,Datos!$K$6:$M$11,MATCH('ENUMERACION DE ALOJAMIENTOS'!R175,Datos!$K$6:$M$6,0),0)</f>
        <v>#N/A</v>
      </c>
      <c r="W175" s="64" t="e">
        <f aca="false">IF(OR(U175=1,U175=""),V175,(SUM(COUNTIF(Z175:AP175,"INDIVIDUAL"),(COUNTIF(Z175:AP175,"DOBLE"))*2)))</f>
        <v>#N/A</v>
      </c>
      <c r="X175" s="64" t="n">
        <f aca="false">SUM(COUNTIF(Z175:AP175,"INDIVIDUAL"),(COUNTIF(Z175:AP175,"DOBLE"))*2)</f>
        <v>0</v>
      </c>
      <c r="Y175" s="64"/>
      <c r="Z175" s="61" t="s">
        <v>65</v>
      </c>
      <c r="AA175" s="64" t="e">
        <f aca="false">VLOOKUP(Z175,Datos!$K$6:$M$9,MATCH('ENUMERACION DE ALOJAMIENTOS'!$R175,Datos!$K$6:$M$6,0),0)</f>
        <v>#N/A</v>
      </c>
      <c r="AB175" s="64" t="e">
        <f aca="false">IF(AC175&gt;=AA175,"Cumple","No cumple")</f>
        <v>#N/A</v>
      </c>
      <c r="AC175" s="61"/>
      <c r="AD175" s="61" t="s">
        <v>65</v>
      </c>
      <c r="AE175" s="64" t="e">
        <f aca="false">VLOOKUP(AD175,Datos!$K$6:$M$9,MATCH('ENUMERACION DE ALOJAMIENTOS'!$R175,Datos!$K$6:$M$6,0),0)</f>
        <v>#N/A</v>
      </c>
      <c r="AF175" s="64" t="e">
        <f aca="false">IF(AG175&gt;=AE175,"Cumple","No cumple")</f>
        <v>#N/A</v>
      </c>
      <c r="AG175" s="61"/>
      <c r="AH175" s="61" t="s">
        <v>65</v>
      </c>
      <c r="AI175" s="64" t="e">
        <f aca="false">VLOOKUP(AH175,Datos!$K$6:$M$9,MATCH('ENUMERACION DE ALOJAMIENTOS'!$R175,Datos!$K$6:$M$6,0),0)</f>
        <v>#N/A</v>
      </c>
      <c r="AJ175" s="64" t="e">
        <f aca="false">IF(AK175&gt;=AI175,"Cumple","No cumple")</f>
        <v>#N/A</v>
      </c>
      <c r="AK175" s="61"/>
      <c r="AL175" s="61" t="s">
        <v>65</v>
      </c>
      <c r="AM175" s="64" t="e">
        <f aca="false">VLOOKUP(AL175,Datos!$K$6:$M$9,MATCH('ENUMERACION DE ALOJAMIENTOS'!$R175,Datos!$K$6:$M$6,0),0)</f>
        <v>#N/A</v>
      </c>
      <c r="AN175" s="64" t="e">
        <f aca="false">IF(AO175&gt;=AM175,"Cumple","No cumple")</f>
        <v>#N/A</v>
      </c>
      <c r="AO175" s="61"/>
      <c r="AP175" s="61" t="s">
        <v>65</v>
      </c>
      <c r="AQ175" s="64" t="e">
        <f aca="false">VLOOKUP(AP175,Datos!$K$6:$M$9,MATCH('ENUMERACION DE ALOJAMIENTOS'!$R175,Datos!$K$6:$M$6,0),0)</f>
        <v>#N/A</v>
      </c>
      <c r="AR175" s="64" t="e">
        <f aca="false">IF(AS175&gt;=AQ175,"Cumple","No cumple")</f>
        <v>#N/A</v>
      </c>
      <c r="AS175" s="61"/>
      <c r="AT175" s="65" t="n">
        <f aca="false">IFERROR(IF(Q175="ESTUDIO",BE175,IF(OR(U175=1,U175=""),MIN(X175,V175),W175)),0)</f>
        <v>0</v>
      </c>
      <c r="AU175" s="50" t="str">
        <f aca="false">IF(R175="POR HABITACIONES",AT175-S175,"")</f>
        <v/>
      </c>
      <c r="AV175" s="66" t="n">
        <v>0</v>
      </c>
      <c r="AW175" s="64" t="e">
        <f aca="false">IF(((VLOOKUP($AW$11,Datos!$K$6:$M$9,MATCH('ENUMERACION DE ALOJAMIENTOS'!$R175,Datos!$K$6:$M$6,0),0))*AT175)&lt;10,10,((VLOOKUP($AW$11,Datos!$K$6:$M$9,MATCH('ENUMERACION DE ALOJAMIENTOS'!$R175,Datos!$K$6:$M$6,0),0))*AT175))</f>
        <v>#N/A</v>
      </c>
      <c r="AX175" s="64" t="e">
        <f aca="false">VLOOKUP($AX$11,Datos!$K$6:$P$10,MATCH('ENUMERACION DE ALOJAMIENTOS'!$R175,Datos!$K$6:$P$6,0),0)</f>
        <v>#N/A</v>
      </c>
      <c r="AY175" s="64" t="str">
        <f aca="false">IF($Q175&lt;&gt;"VIVIENDA","",IF(AV175&lt;AW175,"No cumple",""))</f>
        <v/>
      </c>
      <c r="AZ175" s="64" t="str">
        <f aca="false">IF($Q175&lt;&gt;"ESTUDIO","",IF(AV175&lt;AX175,"No cumple",""))</f>
        <v/>
      </c>
      <c r="BA175" s="49" t="n">
        <f aca="false">IF(U175&lt;=1,6,10)</f>
        <v>6</v>
      </c>
      <c r="BB175" s="49" t="n">
        <f aca="false">IF(Q175="ESTUDIO",2,IF((10-AT175)&gt;AT175,ROUNDDOWN(AT175/2,0),MIN(10-AT175,ROUNDDOWN(AT175/2,0))))</f>
        <v>0</v>
      </c>
      <c r="BC175" s="49" t="n">
        <f aca="false">IF((10-AT175-S175)&gt;AT175,ROUNDDOWN(AT175/2,0),MIN(10-AT175-S175,ROUNDDOWN(AT175/2,0)))</f>
        <v>0</v>
      </c>
      <c r="BD175" s="50" t="n">
        <f aca="false">IF(OR(Q175="ESTUDIO",AND(COUNTIF(Z175:AP175,"DOBLE")=1,COUNTIF(Z175:AP175,"Seleccione Tipo")=4)),2,IFERROR(ROUNDDOWN(MIN(BB175:BC175),0),0))</f>
        <v>0</v>
      </c>
      <c r="BE175" s="52" t="s">
        <v>67</v>
      </c>
      <c r="BF175" s="53" t="n">
        <f aca="false">IF(R175="POR HABITACIONES",SUM(BE175,AU175),IF(Q175="ESTUDIO",BD175,SUM(AT175,BE175)))</f>
        <v>0</v>
      </c>
      <c r="BG175" s="54" t="str">
        <f aca="false">IF(OR(COUNTIF(P175:BE175,"No cumple")&gt;0,BF175=0),"NO CLASIFICABLE",R175)</f>
        <v>NO CLASIFICABLE</v>
      </c>
      <c r="BH175" s="67" t="str">
        <f aca="false">IF(AND(OR(Q175&lt;&gt;"Seleccione Tipo",R175&lt;&gt;"Seleccione tipo alquiler"),BG175="Seleccione tipo alquiler"),"Es obligatorio para su clasificación rellenar TIPO y TIPO DE ALQUILER de la vivienda","")</f>
        <v/>
      </c>
    </row>
    <row r="176" customFormat="false" ht="23.3" hidden="false" customHeight="false" outlineLevel="0" collapsed="false">
      <c r="A176" s="56" t="s">
        <v>63</v>
      </c>
      <c r="B176" s="57" t="str">
        <f aca="false">VLOOKUP(A176,VIA_CODIGO,2,0)</f>
        <v>XX</v>
      </c>
      <c r="C176" s="40" t="n">
        <f aca="false">IFERROR(VLOOKUP('ENUMERACION DE ALOJAMIENTOS'!F176,Datos!$A$1:$B$47,2,0),"")</f>
        <v>0</v>
      </c>
      <c r="D176" s="58"/>
      <c r="E176" s="59" t="str">
        <f aca="false">IFERROR(VLOOKUP('ENUMERACION DE ALOJAMIENTOS'!G176,Datos!$D$2:$F$1070,3,0),"")</f>
        <v/>
      </c>
      <c r="F176" s="43" t="s">
        <v>64</v>
      </c>
      <c r="G176" s="43"/>
      <c r="H176" s="60"/>
      <c r="I176" s="61"/>
      <c r="J176" s="61"/>
      <c r="K176" s="61"/>
      <c r="L176" s="61"/>
      <c r="M176" s="62"/>
      <c r="N176" s="61"/>
      <c r="O176" s="61"/>
      <c r="P176" s="61"/>
      <c r="Q176" s="58" t="s">
        <v>65</v>
      </c>
      <c r="R176" s="63" t="s">
        <v>66</v>
      </c>
      <c r="S176" s="63"/>
      <c r="T176" s="48" t="str">
        <f aca="false">IF(R176="POR HABITACIONES",IF(S176="","NO CUMPLE",""),"")</f>
        <v/>
      </c>
      <c r="U176" s="61"/>
      <c r="V176" s="64" t="e">
        <f aca="false">VLOOKUP($V$10,Datos!$K$6:$M$11,MATCH('ENUMERACION DE ALOJAMIENTOS'!R176,Datos!$K$6:$M$6,0),0)</f>
        <v>#N/A</v>
      </c>
      <c r="W176" s="64" t="e">
        <f aca="false">IF(OR(U176=1,U176=""),V176,(SUM(COUNTIF(Z176:AP176,"INDIVIDUAL"),(COUNTIF(Z176:AP176,"DOBLE"))*2)))</f>
        <v>#N/A</v>
      </c>
      <c r="X176" s="64" t="n">
        <f aca="false">SUM(COUNTIF(Z176:AP176,"INDIVIDUAL"),(COUNTIF(Z176:AP176,"DOBLE"))*2)</f>
        <v>0</v>
      </c>
      <c r="Y176" s="64"/>
      <c r="Z176" s="61" t="s">
        <v>65</v>
      </c>
      <c r="AA176" s="64" t="e">
        <f aca="false">VLOOKUP(Z176,Datos!$K$6:$M$9,MATCH('ENUMERACION DE ALOJAMIENTOS'!$R176,Datos!$K$6:$M$6,0),0)</f>
        <v>#N/A</v>
      </c>
      <c r="AB176" s="64" t="e">
        <f aca="false">IF(AC176&gt;=AA176,"Cumple","No cumple")</f>
        <v>#N/A</v>
      </c>
      <c r="AC176" s="61"/>
      <c r="AD176" s="61" t="s">
        <v>65</v>
      </c>
      <c r="AE176" s="64" t="e">
        <f aca="false">VLOOKUP(AD176,Datos!$K$6:$M$9,MATCH('ENUMERACION DE ALOJAMIENTOS'!$R176,Datos!$K$6:$M$6,0),0)</f>
        <v>#N/A</v>
      </c>
      <c r="AF176" s="64" t="e">
        <f aca="false">IF(AG176&gt;=AE176,"Cumple","No cumple")</f>
        <v>#N/A</v>
      </c>
      <c r="AG176" s="61"/>
      <c r="AH176" s="61" t="s">
        <v>65</v>
      </c>
      <c r="AI176" s="64" t="e">
        <f aca="false">VLOOKUP(AH176,Datos!$K$6:$M$9,MATCH('ENUMERACION DE ALOJAMIENTOS'!$R176,Datos!$K$6:$M$6,0),0)</f>
        <v>#N/A</v>
      </c>
      <c r="AJ176" s="64" t="e">
        <f aca="false">IF(AK176&gt;=AI176,"Cumple","No cumple")</f>
        <v>#N/A</v>
      </c>
      <c r="AK176" s="61"/>
      <c r="AL176" s="61" t="s">
        <v>65</v>
      </c>
      <c r="AM176" s="64" t="e">
        <f aca="false">VLOOKUP(AL176,Datos!$K$6:$M$9,MATCH('ENUMERACION DE ALOJAMIENTOS'!$R176,Datos!$K$6:$M$6,0),0)</f>
        <v>#N/A</v>
      </c>
      <c r="AN176" s="64" t="e">
        <f aca="false">IF(AO176&gt;=AM176,"Cumple","No cumple")</f>
        <v>#N/A</v>
      </c>
      <c r="AO176" s="61"/>
      <c r="AP176" s="61" t="s">
        <v>65</v>
      </c>
      <c r="AQ176" s="64" t="e">
        <f aca="false">VLOOKUP(AP176,Datos!$K$6:$M$9,MATCH('ENUMERACION DE ALOJAMIENTOS'!$R176,Datos!$K$6:$M$6,0),0)</f>
        <v>#N/A</v>
      </c>
      <c r="AR176" s="64" t="e">
        <f aca="false">IF(AS176&gt;=AQ176,"Cumple","No cumple")</f>
        <v>#N/A</v>
      </c>
      <c r="AS176" s="61"/>
      <c r="AT176" s="65" t="n">
        <f aca="false">IFERROR(IF(Q176="ESTUDIO",BE176,IF(OR(U176=1,U176=""),MIN(X176,V176),W176)),0)</f>
        <v>0</v>
      </c>
      <c r="AU176" s="50" t="str">
        <f aca="false">IF(R176="POR HABITACIONES",AT176-S176,"")</f>
        <v/>
      </c>
      <c r="AV176" s="66" t="n">
        <v>0</v>
      </c>
      <c r="AW176" s="64" t="e">
        <f aca="false">IF(((VLOOKUP($AW$11,Datos!$K$6:$M$9,MATCH('ENUMERACION DE ALOJAMIENTOS'!$R176,Datos!$K$6:$M$6,0),0))*AT176)&lt;10,10,((VLOOKUP($AW$11,Datos!$K$6:$M$9,MATCH('ENUMERACION DE ALOJAMIENTOS'!$R176,Datos!$K$6:$M$6,0),0))*AT176))</f>
        <v>#N/A</v>
      </c>
      <c r="AX176" s="64" t="e">
        <f aca="false">VLOOKUP($AX$11,Datos!$K$6:$P$10,MATCH('ENUMERACION DE ALOJAMIENTOS'!$R176,Datos!$K$6:$P$6,0),0)</f>
        <v>#N/A</v>
      </c>
      <c r="AY176" s="64" t="str">
        <f aca="false">IF($Q176&lt;&gt;"VIVIENDA","",IF(AV176&lt;AW176,"No cumple",""))</f>
        <v/>
      </c>
      <c r="AZ176" s="64" t="str">
        <f aca="false">IF($Q176&lt;&gt;"ESTUDIO","",IF(AV176&lt;AX176,"No cumple",""))</f>
        <v/>
      </c>
      <c r="BA176" s="49" t="n">
        <f aca="false">IF(U176&lt;=1,6,10)</f>
        <v>6</v>
      </c>
      <c r="BB176" s="49" t="n">
        <f aca="false">IF(Q176="ESTUDIO",2,IF((10-AT176)&gt;AT176,ROUNDDOWN(AT176/2,0),MIN(10-AT176,ROUNDDOWN(AT176/2,0))))</f>
        <v>0</v>
      </c>
      <c r="BC176" s="49" t="n">
        <f aca="false">IF((10-AT176-S176)&gt;AT176,ROUNDDOWN(AT176/2,0),MIN(10-AT176-S176,ROUNDDOWN(AT176/2,0)))</f>
        <v>0</v>
      </c>
      <c r="BD176" s="50" t="n">
        <f aca="false">IF(OR(Q176="ESTUDIO",AND(COUNTIF(Z176:AP176,"DOBLE")=1,COUNTIF(Z176:AP176,"Seleccione Tipo")=4)),2,IFERROR(ROUNDDOWN(MIN(BB176:BC176),0),0))</f>
        <v>0</v>
      </c>
      <c r="BE176" s="52" t="s">
        <v>67</v>
      </c>
      <c r="BF176" s="53" t="n">
        <f aca="false">IF(R176="POR HABITACIONES",SUM(BE176,AU176),IF(Q176="ESTUDIO",BD176,SUM(AT176,BE176)))</f>
        <v>0</v>
      </c>
      <c r="BG176" s="54" t="str">
        <f aca="false">IF(OR(COUNTIF(P176:BE176,"No cumple")&gt;0,BF176=0),"NO CLASIFICABLE",R176)</f>
        <v>NO CLASIFICABLE</v>
      </c>
      <c r="BH176" s="67" t="str">
        <f aca="false">IF(AND(OR(Q176&lt;&gt;"Seleccione Tipo",R176&lt;&gt;"Seleccione tipo alquiler"),BG176="Seleccione tipo alquiler"),"Es obligatorio para su clasificación rellenar TIPO y TIPO DE ALQUILER de la vivienda","")</f>
        <v/>
      </c>
    </row>
    <row r="177" customFormat="false" ht="23.3" hidden="false" customHeight="false" outlineLevel="0" collapsed="false">
      <c r="A177" s="56" t="s">
        <v>63</v>
      </c>
      <c r="B177" s="57" t="str">
        <f aca="false">VLOOKUP(A177,VIA_CODIGO,2,0)</f>
        <v>XX</v>
      </c>
      <c r="C177" s="40" t="n">
        <f aca="false">IFERROR(VLOOKUP('ENUMERACION DE ALOJAMIENTOS'!F177,Datos!$A$1:$B$47,2,0),"")</f>
        <v>0</v>
      </c>
      <c r="D177" s="58"/>
      <c r="E177" s="59" t="str">
        <f aca="false">IFERROR(VLOOKUP('ENUMERACION DE ALOJAMIENTOS'!G177,Datos!$D$2:$F$1070,3,0),"")</f>
        <v/>
      </c>
      <c r="F177" s="43" t="s">
        <v>64</v>
      </c>
      <c r="G177" s="43"/>
      <c r="H177" s="60"/>
      <c r="I177" s="61"/>
      <c r="J177" s="61"/>
      <c r="K177" s="61"/>
      <c r="L177" s="61"/>
      <c r="M177" s="62"/>
      <c r="N177" s="61"/>
      <c r="O177" s="61"/>
      <c r="P177" s="61"/>
      <c r="Q177" s="58" t="s">
        <v>65</v>
      </c>
      <c r="R177" s="63" t="s">
        <v>66</v>
      </c>
      <c r="S177" s="63"/>
      <c r="T177" s="48" t="str">
        <f aca="false">IF(R177="POR HABITACIONES",IF(S177="","NO CUMPLE",""),"")</f>
        <v/>
      </c>
      <c r="U177" s="61"/>
      <c r="V177" s="64" t="e">
        <f aca="false">VLOOKUP($V$10,Datos!$K$6:$M$11,MATCH('ENUMERACION DE ALOJAMIENTOS'!R177,Datos!$K$6:$M$6,0),0)</f>
        <v>#N/A</v>
      </c>
      <c r="W177" s="64" t="e">
        <f aca="false">IF(OR(U177=1,U177=""),V177,(SUM(COUNTIF(Z177:AP177,"INDIVIDUAL"),(COUNTIF(Z177:AP177,"DOBLE"))*2)))</f>
        <v>#N/A</v>
      </c>
      <c r="X177" s="64" t="n">
        <f aca="false">SUM(COUNTIF(Z177:AP177,"INDIVIDUAL"),(COUNTIF(Z177:AP177,"DOBLE"))*2)</f>
        <v>0</v>
      </c>
      <c r="Y177" s="64"/>
      <c r="Z177" s="61" t="s">
        <v>65</v>
      </c>
      <c r="AA177" s="64" t="e">
        <f aca="false">VLOOKUP(Z177,Datos!$K$6:$M$9,MATCH('ENUMERACION DE ALOJAMIENTOS'!$R177,Datos!$K$6:$M$6,0),0)</f>
        <v>#N/A</v>
      </c>
      <c r="AB177" s="64" t="e">
        <f aca="false">IF(AC177&gt;=AA177,"Cumple","No cumple")</f>
        <v>#N/A</v>
      </c>
      <c r="AC177" s="61"/>
      <c r="AD177" s="61" t="s">
        <v>65</v>
      </c>
      <c r="AE177" s="64" t="e">
        <f aca="false">VLOOKUP(AD177,Datos!$K$6:$M$9,MATCH('ENUMERACION DE ALOJAMIENTOS'!$R177,Datos!$K$6:$M$6,0),0)</f>
        <v>#N/A</v>
      </c>
      <c r="AF177" s="64" t="e">
        <f aca="false">IF(AG177&gt;=AE177,"Cumple","No cumple")</f>
        <v>#N/A</v>
      </c>
      <c r="AG177" s="61"/>
      <c r="AH177" s="61" t="s">
        <v>65</v>
      </c>
      <c r="AI177" s="64" t="e">
        <f aca="false">VLOOKUP(AH177,Datos!$K$6:$M$9,MATCH('ENUMERACION DE ALOJAMIENTOS'!$R177,Datos!$K$6:$M$6,0),0)</f>
        <v>#N/A</v>
      </c>
      <c r="AJ177" s="64" t="e">
        <f aca="false">IF(AK177&gt;=AI177,"Cumple","No cumple")</f>
        <v>#N/A</v>
      </c>
      <c r="AK177" s="61"/>
      <c r="AL177" s="61" t="s">
        <v>65</v>
      </c>
      <c r="AM177" s="64" t="e">
        <f aca="false">VLOOKUP(AL177,Datos!$K$6:$M$9,MATCH('ENUMERACION DE ALOJAMIENTOS'!$R177,Datos!$K$6:$M$6,0),0)</f>
        <v>#N/A</v>
      </c>
      <c r="AN177" s="64" t="e">
        <f aca="false">IF(AO177&gt;=AM177,"Cumple","No cumple")</f>
        <v>#N/A</v>
      </c>
      <c r="AO177" s="61"/>
      <c r="AP177" s="61" t="s">
        <v>65</v>
      </c>
      <c r="AQ177" s="64" t="e">
        <f aca="false">VLOOKUP(AP177,Datos!$K$6:$M$9,MATCH('ENUMERACION DE ALOJAMIENTOS'!$R177,Datos!$K$6:$M$6,0),0)</f>
        <v>#N/A</v>
      </c>
      <c r="AR177" s="64" t="e">
        <f aca="false">IF(AS177&gt;=AQ177,"Cumple","No cumple")</f>
        <v>#N/A</v>
      </c>
      <c r="AS177" s="61"/>
      <c r="AT177" s="65" t="n">
        <f aca="false">IFERROR(IF(Q177="ESTUDIO",BE177,IF(OR(U177=1,U177=""),MIN(X177,V177),W177)),0)</f>
        <v>0</v>
      </c>
      <c r="AU177" s="50" t="str">
        <f aca="false">IF(R177="POR HABITACIONES",AT177-S177,"")</f>
        <v/>
      </c>
      <c r="AV177" s="66" t="n">
        <v>0</v>
      </c>
      <c r="AW177" s="64" t="e">
        <f aca="false">IF(((VLOOKUP($AW$11,Datos!$K$6:$M$9,MATCH('ENUMERACION DE ALOJAMIENTOS'!$R177,Datos!$K$6:$M$6,0),0))*AT177)&lt;10,10,((VLOOKUP($AW$11,Datos!$K$6:$M$9,MATCH('ENUMERACION DE ALOJAMIENTOS'!$R177,Datos!$K$6:$M$6,0),0))*AT177))</f>
        <v>#N/A</v>
      </c>
      <c r="AX177" s="64" t="e">
        <f aca="false">VLOOKUP($AX$11,Datos!$K$6:$P$10,MATCH('ENUMERACION DE ALOJAMIENTOS'!$R177,Datos!$K$6:$P$6,0),0)</f>
        <v>#N/A</v>
      </c>
      <c r="AY177" s="64" t="str">
        <f aca="false">IF($Q177&lt;&gt;"VIVIENDA","",IF(AV177&lt;AW177,"No cumple",""))</f>
        <v/>
      </c>
      <c r="AZ177" s="64" t="str">
        <f aca="false">IF($Q177&lt;&gt;"ESTUDIO","",IF(AV177&lt;AX177,"No cumple",""))</f>
        <v/>
      </c>
      <c r="BA177" s="49" t="n">
        <f aca="false">IF(U177&lt;=1,6,10)</f>
        <v>6</v>
      </c>
      <c r="BB177" s="49" t="n">
        <f aca="false">IF(Q177="ESTUDIO",2,IF((10-AT177)&gt;AT177,ROUNDDOWN(AT177/2,0),MIN(10-AT177,ROUNDDOWN(AT177/2,0))))</f>
        <v>0</v>
      </c>
      <c r="BC177" s="49" t="n">
        <f aca="false">IF((10-AT177-S177)&gt;AT177,ROUNDDOWN(AT177/2,0),MIN(10-AT177-S177,ROUNDDOWN(AT177/2,0)))</f>
        <v>0</v>
      </c>
      <c r="BD177" s="50" t="n">
        <f aca="false">IF(OR(Q177="ESTUDIO",AND(COUNTIF(Z177:AP177,"DOBLE")=1,COUNTIF(Z177:AP177,"Seleccione Tipo")=4)),2,IFERROR(ROUNDDOWN(MIN(BB177:BC177),0),0))</f>
        <v>0</v>
      </c>
      <c r="BE177" s="52" t="s">
        <v>67</v>
      </c>
      <c r="BF177" s="53" t="n">
        <f aca="false">IF(R177="POR HABITACIONES",SUM(BE177,AU177),IF(Q177="ESTUDIO",BD177,SUM(AT177,BE177)))</f>
        <v>0</v>
      </c>
      <c r="BG177" s="54" t="str">
        <f aca="false">IF(OR(COUNTIF(P177:BE177,"No cumple")&gt;0,BF177=0),"NO CLASIFICABLE",R177)</f>
        <v>NO CLASIFICABLE</v>
      </c>
      <c r="BH177" s="67" t="str">
        <f aca="false">IF(AND(OR(Q177&lt;&gt;"Seleccione Tipo",R177&lt;&gt;"Seleccione tipo alquiler"),BG177="Seleccione tipo alquiler"),"Es obligatorio para su clasificación rellenar TIPO y TIPO DE ALQUILER de la vivienda","")</f>
        <v/>
      </c>
    </row>
    <row r="178" customFormat="false" ht="23.3" hidden="false" customHeight="false" outlineLevel="0" collapsed="false">
      <c r="A178" s="56" t="s">
        <v>63</v>
      </c>
      <c r="B178" s="57" t="str">
        <f aca="false">VLOOKUP(A178,VIA_CODIGO,2,0)</f>
        <v>XX</v>
      </c>
      <c r="C178" s="40" t="n">
        <f aca="false">IFERROR(VLOOKUP('ENUMERACION DE ALOJAMIENTOS'!F178,Datos!$A$1:$B$47,2,0),"")</f>
        <v>0</v>
      </c>
      <c r="D178" s="58"/>
      <c r="E178" s="59" t="str">
        <f aca="false">IFERROR(VLOOKUP('ENUMERACION DE ALOJAMIENTOS'!G178,Datos!$D$2:$F$1070,3,0),"")</f>
        <v/>
      </c>
      <c r="F178" s="43" t="s">
        <v>64</v>
      </c>
      <c r="G178" s="43"/>
      <c r="H178" s="60"/>
      <c r="I178" s="61"/>
      <c r="J178" s="61"/>
      <c r="K178" s="61"/>
      <c r="L178" s="61"/>
      <c r="M178" s="62"/>
      <c r="N178" s="61"/>
      <c r="O178" s="61"/>
      <c r="P178" s="61"/>
      <c r="Q178" s="58" t="s">
        <v>65</v>
      </c>
      <c r="R178" s="63" t="s">
        <v>66</v>
      </c>
      <c r="S178" s="63"/>
      <c r="T178" s="48" t="str">
        <f aca="false">IF(R178="POR HABITACIONES",IF(S178="","NO CUMPLE",""),"")</f>
        <v/>
      </c>
      <c r="U178" s="61"/>
      <c r="V178" s="64" t="e">
        <f aca="false">VLOOKUP($V$10,Datos!$K$6:$M$11,MATCH('ENUMERACION DE ALOJAMIENTOS'!R178,Datos!$K$6:$M$6,0),0)</f>
        <v>#N/A</v>
      </c>
      <c r="W178" s="64" t="e">
        <f aca="false">IF(OR(U178=1,U178=""),V178,(SUM(COUNTIF(Z178:AP178,"INDIVIDUAL"),(COUNTIF(Z178:AP178,"DOBLE"))*2)))</f>
        <v>#N/A</v>
      </c>
      <c r="X178" s="64" t="n">
        <f aca="false">SUM(COUNTIF(Z178:AP178,"INDIVIDUAL"),(COUNTIF(Z178:AP178,"DOBLE"))*2)</f>
        <v>0</v>
      </c>
      <c r="Y178" s="64"/>
      <c r="Z178" s="61" t="s">
        <v>65</v>
      </c>
      <c r="AA178" s="64" t="e">
        <f aca="false">VLOOKUP(Z178,Datos!$K$6:$M$9,MATCH('ENUMERACION DE ALOJAMIENTOS'!$R178,Datos!$K$6:$M$6,0),0)</f>
        <v>#N/A</v>
      </c>
      <c r="AB178" s="64" t="e">
        <f aca="false">IF(AC178&gt;=AA178,"Cumple","No cumple")</f>
        <v>#N/A</v>
      </c>
      <c r="AC178" s="61"/>
      <c r="AD178" s="61" t="s">
        <v>65</v>
      </c>
      <c r="AE178" s="64" t="e">
        <f aca="false">VLOOKUP(AD178,Datos!$K$6:$M$9,MATCH('ENUMERACION DE ALOJAMIENTOS'!$R178,Datos!$K$6:$M$6,0),0)</f>
        <v>#N/A</v>
      </c>
      <c r="AF178" s="64" t="e">
        <f aca="false">IF(AG178&gt;=AE178,"Cumple","No cumple")</f>
        <v>#N/A</v>
      </c>
      <c r="AG178" s="61"/>
      <c r="AH178" s="61" t="s">
        <v>65</v>
      </c>
      <c r="AI178" s="64" t="e">
        <f aca="false">VLOOKUP(AH178,Datos!$K$6:$M$9,MATCH('ENUMERACION DE ALOJAMIENTOS'!$R178,Datos!$K$6:$M$6,0),0)</f>
        <v>#N/A</v>
      </c>
      <c r="AJ178" s="64" t="e">
        <f aca="false">IF(AK178&gt;=AI178,"Cumple","No cumple")</f>
        <v>#N/A</v>
      </c>
      <c r="AK178" s="61"/>
      <c r="AL178" s="61" t="s">
        <v>65</v>
      </c>
      <c r="AM178" s="64" t="e">
        <f aca="false">VLOOKUP(AL178,Datos!$K$6:$M$9,MATCH('ENUMERACION DE ALOJAMIENTOS'!$R178,Datos!$K$6:$M$6,0),0)</f>
        <v>#N/A</v>
      </c>
      <c r="AN178" s="64" t="e">
        <f aca="false">IF(AO178&gt;=AM178,"Cumple","No cumple")</f>
        <v>#N/A</v>
      </c>
      <c r="AO178" s="61"/>
      <c r="AP178" s="61" t="s">
        <v>65</v>
      </c>
      <c r="AQ178" s="64" t="e">
        <f aca="false">VLOOKUP(AP178,Datos!$K$6:$M$9,MATCH('ENUMERACION DE ALOJAMIENTOS'!$R178,Datos!$K$6:$M$6,0),0)</f>
        <v>#N/A</v>
      </c>
      <c r="AR178" s="64" t="e">
        <f aca="false">IF(AS178&gt;=AQ178,"Cumple","No cumple")</f>
        <v>#N/A</v>
      </c>
      <c r="AS178" s="61"/>
      <c r="AT178" s="65" t="n">
        <f aca="false">IFERROR(IF(Q178="ESTUDIO",BE178,IF(OR(U178=1,U178=""),MIN(X178,V178),W178)),0)</f>
        <v>0</v>
      </c>
      <c r="AU178" s="50" t="str">
        <f aca="false">IF(R178="POR HABITACIONES",AT178-S178,"")</f>
        <v/>
      </c>
      <c r="AV178" s="66" t="n">
        <v>0</v>
      </c>
      <c r="AW178" s="64" t="e">
        <f aca="false">IF(((VLOOKUP($AW$11,Datos!$K$6:$M$9,MATCH('ENUMERACION DE ALOJAMIENTOS'!$R178,Datos!$K$6:$M$6,0),0))*AT178)&lt;10,10,((VLOOKUP($AW$11,Datos!$K$6:$M$9,MATCH('ENUMERACION DE ALOJAMIENTOS'!$R178,Datos!$K$6:$M$6,0),0))*AT178))</f>
        <v>#N/A</v>
      </c>
      <c r="AX178" s="64" t="e">
        <f aca="false">VLOOKUP($AX$11,Datos!$K$6:$P$10,MATCH('ENUMERACION DE ALOJAMIENTOS'!$R178,Datos!$K$6:$P$6,0),0)</f>
        <v>#N/A</v>
      </c>
      <c r="AY178" s="64" t="str">
        <f aca="false">IF($Q178&lt;&gt;"VIVIENDA","",IF(AV178&lt;AW178,"No cumple",""))</f>
        <v/>
      </c>
      <c r="AZ178" s="64" t="str">
        <f aca="false">IF($Q178&lt;&gt;"ESTUDIO","",IF(AV178&lt;AX178,"No cumple",""))</f>
        <v/>
      </c>
      <c r="BA178" s="49" t="n">
        <f aca="false">IF(U178&lt;=1,6,10)</f>
        <v>6</v>
      </c>
      <c r="BB178" s="49" t="n">
        <f aca="false">IF(Q178="ESTUDIO",2,IF((10-AT178)&gt;AT178,ROUNDDOWN(AT178/2,0),MIN(10-AT178,ROUNDDOWN(AT178/2,0))))</f>
        <v>0</v>
      </c>
      <c r="BC178" s="49" t="n">
        <f aca="false">IF((10-AT178-S178)&gt;AT178,ROUNDDOWN(AT178/2,0),MIN(10-AT178-S178,ROUNDDOWN(AT178/2,0)))</f>
        <v>0</v>
      </c>
      <c r="BD178" s="50" t="n">
        <f aca="false">IF(OR(Q178="ESTUDIO",AND(COUNTIF(Z178:AP178,"DOBLE")=1,COUNTIF(Z178:AP178,"Seleccione Tipo")=4)),2,IFERROR(ROUNDDOWN(MIN(BB178:BC178),0),0))</f>
        <v>0</v>
      </c>
      <c r="BE178" s="52" t="s">
        <v>67</v>
      </c>
      <c r="BF178" s="53" t="n">
        <f aca="false">IF(R178="POR HABITACIONES",SUM(BE178,AU178),IF(Q178="ESTUDIO",BD178,SUM(AT178,BE178)))</f>
        <v>0</v>
      </c>
      <c r="BG178" s="54" t="str">
        <f aca="false">IF(OR(COUNTIF(P178:BE178,"No cumple")&gt;0,BF178=0),"NO CLASIFICABLE",R178)</f>
        <v>NO CLASIFICABLE</v>
      </c>
      <c r="BH178" s="67" t="str">
        <f aca="false">IF(AND(OR(Q178&lt;&gt;"Seleccione Tipo",R178&lt;&gt;"Seleccione tipo alquiler"),BG178="Seleccione tipo alquiler"),"Es obligatorio para su clasificación rellenar TIPO y TIPO DE ALQUILER de la vivienda","")</f>
        <v/>
      </c>
    </row>
    <row r="179" customFormat="false" ht="23.3" hidden="false" customHeight="false" outlineLevel="0" collapsed="false">
      <c r="A179" s="56" t="s">
        <v>63</v>
      </c>
      <c r="B179" s="57" t="str">
        <f aca="false">VLOOKUP(A179,VIA_CODIGO,2,0)</f>
        <v>XX</v>
      </c>
      <c r="C179" s="40" t="n">
        <f aca="false">IFERROR(VLOOKUP('ENUMERACION DE ALOJAMIENTOS'!F179,Datos!$A$1:$B$47,2,0),"")</f>
        <v>0</v>
      </c>
      <c r="D179" s="58"/>
      <c r="E179" s="59" t="str">
        <f aca="false">IFERROR(VLOOKUP('ENUMERACION DE ALOJAMIENTOS'!G179,Datos!$D$2:$F$1070,3,0),"")</f>
        <v/>
      </c>
      <c r="F179" s="43" t="s">
        <v>64</v>
      </c>
      <c r="G179" s="43"/>
      <c r="H179" s="60"/>
      <c r="I179" s="61"/>
      <c r="J179" s="61"/>
      <c r="K179" s="61"/>
      <c r="L179" s="61"/>
      <c r="M179" s="62"/>
      <c r="N179" s="61"/>
      <c r="O179" s="61"/>
      <c r="P179" s="61"/>
      <c r="Q179" s="58" t="s">
        <v>65</v>
      </c>
      <c r="R179" s="63" t="s">
        <v>66</v>
      </c>
      <c r="S179" s="63"/>
      <c r="T179" s="48" t="str">
        <f aca="false">IF(R179="POR HABITACIONES",IF(S179="","NO CUMPLE",""),"")</f>
        <v/>
      </c>
      <c r="U179" s="61"/>
      <c r="V179" s="64" t="e">
        <f aca="false">VLOOKUP($V$10,Datos!$K$6:$M$11,MATCH('ENUMERACION DE ALOJAMIENTOS'!R179,Datos!$K$6:$M$6,0),0)</f>
        <v>#N/A</v>
      </c>
      <c r="W179" s="64" t="e">
        <f aca="false">IF(OR(U179=1,U179=""),V179,(SUM(COUNTIF(Z179:AP179,"INDIVIDUAL"),(COUNTIF(Z179:AP179,"DOBLE"))*2)))</f>
        <v>#N/A</v>
      </c>
      <c r="X179" s="64" t="n">
        <f aca="false">SUM(COUNTIF(Z179:AP179,"INDIVIDUAL"),(COUNTIF(Z179:AP179,"DOBLE"))*2)</f>
        <v>0</v>
      </c>
      <c r="Y179" s="64"/>
      <c r="Z179" s="61" t="s">
        <v>65</v>
      </c>
      <c r="AA179" s="64" t="e">
        <f aca="false">VLOOKUP(Z179,Datos!$K$6:$M$9,MATCH('ENUMERACION DE ALOJAMIENTOS'!$R179,Datos!$K$6:$M$6,0),0)</f>
        <v>#N/A</v>
      </c>
      <c r="AB179" s="64" t="e">
        <f aca="false">IF(AC179&gt;=AA179,"Cumple","No cumple")</f>
        <v>#N/A</v>
      </c>
      <c r="AC179" s="61"/>
      <c r="AD179" s="61" t="s">
        <v>65</v>
      </c>
      <c r="AE179" s="64" t="e">
        <f aca="false">VLOOKUP(AD179,Datos!$K$6:$M$9,MATCH('ENUMERACION DE ALOJAMIENTOS'!$R179,Datos!$K$6:$M$6,0),0)</f>
        <v>#N/A</v>
      </c>
      <c r="AF179" s="64" t="e">
        <f aca="false">IF(AG179&gt;=AE179,"Cumple","No cumple")</f>
        <v>#N/A</v>
      </c>
      <c r="AG179" s="61"/>
      <c r="AH179" s="61" t="s">
        <v>65</v>
      </c>
      <c r="AI179" s="64" t="e">
        <f aca="false">VLOOKUP(AH179,Datos!$K$6:$M$9,MATCH('ENUMERACION DE ALOJAMIENTOS'!$R179,Datos!$K$6:$M$6,0),0)</f>
        <v>#N/A</v>
      </c>
      <c r="AJ179" s="64" t="e">
        <f aca="false">IF(AK179&gt;=AI179,"Cumple","No cumple")</f>
        <v>#N/A</v>
      </c>
      <c r="AK179" s="61"/>
      <c r="AL179" s="61" t="s">
        <v>65</v>
      </c>
      <c r="AM179" s="64" t="e">
        <f aca="false">VLOOKUP(AL179,Datos!$K$6:$M$9,MATCH('ENUMERACION DE ALOJAMIENTOS'!$R179,Datos!$K$6:$M$6,0),0)</f>
        <v>#N/A</v>
      </c>
      <c r="AN179" s="64" t="e">
        <f aca="false">IF(AO179&gt;=AM179,"Cumple","No cumple")</f>
        <v>#N/A</v>
      </c>
      <c r="AO179" s="61"/>
      <c r="AP179" s="61" t="s">
        <v>65</v>
      </c>
      <c r="AQ179" s="64" t="e">
        <f aca="false">VLOOKUP(AP179,Datos!$K$6:$M$9,MATCH('ENUMERACION DE ALOJAMIENTOS'!$R179,Datos!$K$6:$M$6,0),0)</f>
        <v>#N/A</v>
      </c>
      <c r="AR179" s="64" t="e">
        <f aca="false">IF(AS179&gt;=AQ179,"Cumple","No cumple")</f>
        <v>#N/A</v>
      </c>
      <c r="AS179" s="61"/>
      <c r="AT179" s="65" t="n">
        <f aca="false">IFERROR(IF(Q179="ESTUDIO",BE179,IF(OR(U179=1,U179=""),MIN(X179,V179),W179)),0)</f>
        <v>0</v>
      </c>
      <c r="AU179" s="50" t="str">
        <f aca="false">IF(R179="POR HABITACIONES",AT179-S179,"")</f>
        <v/>
      </c>
      <c r="AV179" s="66" t="n">
        <v>0</v>
      </c>
      <c r="AW179" s="64" t="e">
        <f aca="false">IF(((VLOOKUP($AW$11,Datos!$K$6:$M$9,MATCH('ENUMERACION DE ALOJAMIENTOS'!$R179,Datos!$K$6:$M$6,0),0))*AT179)&lt;10,10,((VLOOKUP($AW$11,Datos!$K$6:$M$9,MATCH('ENUMERACION DE ALOJAMIENTOS'!$R179,Datos!$K$6:$M$6,0),0))*AT179))</f>
        <v>#N/A</v>
      </c>
      <c r="AX179" s="64" t="e">
        <f aca="false">VLOOKUP($AX$11,Datos!$K$6:$P$10,MATCH('ENUMERACION DE ALOJAMIENTOS'!$R179,Datos!$K$6:$P$6,0),0)</f>
        <v>#N/A</v>
      </c>
      <c r="AY179" s="64" t="str">
        <f aca="false">IF($Q179&lt;&gt;"VIVIENDA","",IF(AV179&lt;AW179,"No cumple",""))</f>
        <v/>
      </c>
      <c r="AZ179" s="64" t="str">
        <f aca="false">IF($Q179&lt;&gt;"ESTUDIO","",IF(AV179&lt;AX179,"No cumple",""))</f>
        <v/>
      </c>
      <c r="BA179" s="49" t="n">
        <f aca="false">IF(U179&lt;=1,6,10)</f>
        <v>6</v>
      </c>
      <c r="BB179" s="49" t="n">
        <f aca="false">IF(Q179="ESTUDIO",2,IF((10-AT179)&gt;AT179,ROUNDDOWN(AT179/2,0),MIN(10-AT179,ROUNDDOWN(AT179/2,0))))</f>
        <v>0</v>
      </c>
      <c r="BC179" s="49" t="n">
        <f aca="false">IF((10-AT179-S179)&gt;AT179,ROUNDDOWN(AT179/2,0),MIN(10-AT179-S179,ROUNDDOWN(AT179/2,0)))</f>
        <v>0</v>
      </c>
      <c r="BD179" s="50" t="n">
        <f aca="false">IF(OR(Q179="ESTUDIO",AND(COUNTIF(Z179:AP179,"DOBLE")=1,COUNTIF(Z179:AP179,"Seleccione Tipo")=4)),2,IFERROR(ROUNDDOWN(MIN(BB179:BC179),0),0))</f>
        <v>0</v>
      </c>
      <c r="BE179" s="52" t="s">
        <v>67</v>
      </c>
      <c r="BF179" s="53" t="n">
        <f aca="false">IF(R179="POR HABITACIONES",SUM(BE179,AU179),IF(Q179="ESTUDIO",BD179,SUM(AT179,BE179)))</f>
        <v>0</v>
      </c>
      <c r="BG179" s="54" t="str">
        <f aca="false">IF(OR(COUNTIF(P179:BE179,"No cumple")&gt;0,BF179=0),"NO CLASIFICABLE",R179)</f>
        <v>NO CLASIFICABLE</v>
      </c>
      <c r="BH179" s="67" t="str">
        <f aca="false">IF(AND(OR(Q179&lt;&gt;"Seleccione Tipo",R179&lt;&gt;"Seleccione tipo alquiler"),BG179="Seleccione tipo alquiler"),"Es obligatorio para su clasificación rellenar TIPO y TIPO DE ALQUILER de la vivienda","")</f>
        <v/>
      </c>
    </row>
    <row r="180" customFormat="false" ht="23.3" hidden="false" customHeight="false" outlineLevel="0" collapsed="false">
      <c r="A180" s="56" t="s">
        <v>63</v>
      </c>
      <c r="B180" s="57" t="str">
        <f aca="false">VLOOKUP(A180,VIA_CODIGO,2,0)</f>
        <v>XX</v>
      </c>
      <c r="C180" s="40" t="n">
        <f aca="false">IFERROR(VLOOKUP('ENUMERACION DE ALOJAMIENTOS'!F180,Datos!$A$1:$B$47,2,0),"")</f>
        <v>0</v>
      </c>
      <c r="D180" s="58"/>
      <c r="E180" s="59" t="str">
        <f aca="false">IFERROR(VLOOKUP('ENUMERACION DE ALOJAMIENTOS'!G180,Datos!$D$2:$F$1070,3,0),"")</f>
        <v/>
      </c>
      <c r="F180" s="43" t="s">
        <v>64</v>
      </c>
      <c r="G180" s="43"/>
      <c r="H180" s="60"/>
      <c r="I180" s="61"/>
      <c r="J180" s="61"/>
      <c r="K180" s="61"/>
      <c r="L180" s="61"/>
      <c r="M180" s="62"/>
      <c r="N180" s="61"/>
      <c r="O180" s="61"/>
      <c r="P180" s="61"/>
      <c r="Q180" s="58" t="s">
        <v>65</v>
      </c>
      <c r="R180" s="63" t="s">
        <v>66</v>
      </c>
      <c r="S180" s="63"/>
      <c r="T180" s="48" t="str">
        <f aca="false">IF(R180="POR HABITACIONES",IF(S180="","NO CUMPLE",""),"")</f>
        <v/>
      </c>
      <c r="U180" s="61"/>
      <c r="V180" s="64" t="e">
        <f aca="false">VLOOKUP($V$10,Datos!$K$6:$M$11,MATCH('ENUMERACION DE ALOJAMIENTOS'!R180,Datos!$K$6:$M$6,0),0)</f>
        <v>#N/A</v>
      </c>
      <c r="W180" s="64" t="e">
        <f aca="false">IF(OR(U180=1,U180=""),V180,(SUM(COUNTIF(Z180:AP180,"INDIVIDUAL"),(COUNTIF(Z180:AP180,"DOBLE"))*2)))</f>
        <v>#N/A</v>
      </c>
      <c r="X180" s="64" t="n">
        <f aca="false">SUM(COUNTIF(Z180:AP180,"INDIVIDUAL"),(COUNTIF(Z180:AP180,"DOBLE"))*2)</f>
        <v>0</v>
      </c>
      <c r="Y180" s="64"/>
      <c r="Z180" s="61" t="s">
        <v>65</v>
      </c>
      <c r="AA180" s="64" t="e">
        <f aca="false">VLOOKUP(Z180,Datos!$K$6:$M$9,MATCH('ENUMERACION DE ALOJAMIENTOS'!$R180,Datos!$K$6:$M$6,0),0)</f>
        <v>#N/A</v>
      </c>
      <c r="AB180" s="64" t="e">
        <f aca="false">IF(AC180&gt;=AA180,"Cumple","No cumple")</f>
        <v>#N/A</v>
      </c>
      <c r="AC180" s="61"/>
      <c r="AD180" s="61" t="s">
        <v>65</v>
      </c>
      <c r="AE180" s="64" t="e">
        <f aca="false">VLOOKUP(AD180,Datos!$K$6:$M$9,MATCH('ENUMERACION DE ALOJAMIENTOS'!$R180,Datos!$K$6:$M$6,0),0)</f>
        <v>#N/A</v>
      </c>
      <c r="AF180" s="64" t="e">
        <f aca="false">IF(AG180&gt;=AE180,"Cumple","No cumple")</f>
        <v>#N/A</v>
      </c>
      <c r="AG180" s="61"/>
      <c r="AH180" s="61" t="s">
        <v>65</v>
      </c>
      <c r="AI180" s="64" t="e">
        <f aca="false">VLOOKUP(AH180,Datos!$K$6:$M$9,MATCH('ENUMERACION DE ALOJAMIENTOS'!$R180,Datos!$K$6:$M$6,0),0)</f>
        <v>#N/A</v>
      </c>
      <c r="AJ180" s="64" t="e">
        <f aca="false">IF(AK180&gt;=AI180,"Cumple","No cumple")</f>
        <v>#N/A</v>
      </c>
      <c r="AK180" s="61"/>
      <c r="AL180" s="61" t="s">
        <v>65</v>
      </c>
      <c r="AM180" s="64" t="e">
        <f aca="false">VLOOKUP(AL180,Datos!$K$6:$M$9,MATCH('ENUMERACION DE ALOJAMIENTOS'!$R180,Datos!$K$6:$M$6,0),0)</f>
        <v>#N/A</v>
      </c>
      <c r="AN180" s="64" t="e">
        <f aca="false">IF(AO180&gt;=AM180,"Cumple","No cumple")</f>
        <v>#N/A</v>
      </c>
      <c r="AO180" s="61"/>
      <c r="AP180" s="61" t="s">
        <v>65</v>
      </c>
      <c r="AQ180" s="64" t="e">
        <f aca="false">VLOOKUP(AP180,Datos!$K$6:$M$9,MATCH('ENUMERACION DE ALOJAMIENTOS'!$R180,Datos!$K$6:$M$6,0),0)</f>
        <v>#N/A</v>
      </c>
      <c r="AR180" s="64" t="e">
        <f aca="false">IF(AS180&gt;=AQ180,"Cumple","No cumple")</f>
        <v>#N/A</v>
      </c>
      <c r="AS180" s="61"/>
      <c r="AT180" s="65" t="n">
        <f aca="false">IFERROR(IF(Q180="ESTUDIO",BE180,IF(OR(U180=1,U180=""),MIN(X180,V180),W180)),0)</f>
        <v>0</v>
      </c>
      <c r="AU180" s="50" t="str">
        <f aca="false">IF(R180="POR HABITACIONES",AT180-S180,"")</f>
        <v/>
      </c>
      <c r="AV180" s="66" t="n">
        <v>0</v>
      </c>
      <c r="AW180" s="64" t="e">
        <f aca="false">IF(((VLOOKUP($AW$11,Datos!$K$6:$M$9,MATCH('ENUMERACION DE ALOJAMIENTOS'!$R180,Datos!$K$6:$M$6,0),0))*AT180)&lt;10,10,((VLOOKUP($AW$11,Datos!$K$6:$M$9,MATCH('ENUMERACION DE ALOJAMIENTOS'!$R180,Datos!$K$6:$M$6,0),0))*AT180))</f>
        <v>#N/A</v>
      </c>
      <c r="AX180" s="64" t="e">
        <f aca="false">VLOOKUP($AX$11,Datos!$K$6:$P$10,MATCH('ENUMERACION DE ALOJAMIENTOS'!$R180,Datos!$K$6:$P$6,0),0)</f>
        <v>#N/A</v>
      </c>
      <c r="AY180" s="64" t="str">
        <f aca="false">IF($Q180&lt;&gt;"VIVIENDA","",IF(AV180&lt;AW180,"No cumple",""))</f>
        <v/>
      </c>
      <c r="AZ180" s="64" t="str">
        <f aca="false">IF($Q180&lt;&gt;"ESTUDIO","",IF(AV180&lt;AX180,"No cumple",""))</f>
        <v/>
      </c>
      <c r="BA180" s="49" t="n">
        <f aca="false">IF(U180&lt;=1,6,10)</f>
        <v>6</v>
      </c>
      <c r="BB180" s="49" t="n">
        <f aca="false">IF(Q180="ESTUDIO",2,IF((10-AT180)&gt;AT180,ROUNDDOWN(AT180/2,0),MIN(10-AT180,ROUNDDOWN(AT180/2,0))))</f>
        <v>0</v>
      </c>
      <c r="BC180" s="49" t="n">
        <f aca="false">IF((10-AT180-S180)&gt;AT180,ROUNDDOWN(AT180/2,0),MIN(10-AT180-S180,ROUNDDOWN(AT180/2,0)))</f>
        <v>0</v>
      </c>
      <c r="BD180" s="50" t="n">
        <f aca="false">IF(OR(Q180="ESTUDIO",AND(COUNTIF(Z180:AP180,"DOBLE")=1,COUNTIF(Z180:AP180,"Seleccione Tipo")=4)),2,IFERROR(ROUNDDOWN(MIN(BB180:BC180),0),0))</f>
        <v>0</v>
      </c>
      <c r="BE180" s="52" t="s">
        <v>67</v>
      </c>
      <c r="BF180" s="53" t="n">
        <f aca="false">IF(R180="POR HABITACIONES",SUM(BE180,AU180),IF(Q180="ESTUDIO",BD180,SUM(AT180,BE180)))</f>
        <v>0</v>
      </c>
      <c r="BG180" s="54" t="str">
        <f aca="false">IF(OR(COUNTIF(P180:BE180,"No cumple")&gt;0,BF180=0),"NO CLASIFICABLE",R180)</f>
        <v>NO CLASIFICABLE</v>
      </c>
      <c r="BH180" s="67" t="str">
        <f aca="false">IF(AND(OR(Q180&lt;&gt;"Seleccione Tipo",R180&lt;&gt;"Seleccione tipo alquiler"),BG180="Seleccione tipo alquiler"),"Es obligatorio para su clasificación rellenar TIPO y TIPO DE ALQUILER de la vivienda","")</f>
        <v/>
      </c>
    </row>
    <row r="181" customFormat="false" ht="23.3" hidden="false" customHeight="false" outlineLevel="0" collapsed="false">
      <c r="A181" s="56" t="s">
        <v>63</v>
      </c>
      <c r="B181" s="57" t="str">
        <f aca="false">VLOOKUP(A181,VIA_CODIGO,2,0)</f>
        <v>XX</v>
      </c>
      <c r="C181" s="40" t="n">
        <f aca="false">IFERROR(VLOOKUP('ENUMERACION DE ALOJAMIENTOS'!F181,Datos!$A$1:$B$47,2,0),"")</f>
        <v>0</v>
      </c>
      <c r="D181" s="58"/>
      <c r="E181" s="59" t="str">
        <f aca="false">IFERROR(VLOOKUP('ENUMERACION DE ALOJAMIENTOS'!G181,Datos!$D$2:$F$1070,3,0),"")</f>
        <v/>
      </c>
      <c r="F181" s="43" t="s">
        <v>64</v>
      </c>
      <c r="G181" s="43"/>
      <c r="H181" s="60"/>
      <c r="I181" s="61"/>
      <c r="J181" s="61"/>
      <c r="K181" s="61"/>
      <c r="L181" s="61"/>
      <c r="M181" s="62"/>
      <c r="N181" s="61"/>
      <c r="O181" s="61"/>
      <c r="P181" s="61"/>
      <c r="Q181" s="58" t="s">
        <v>65</v>
      </c>
      <c r="R181" s="63" t="s">
        <v>66</v>
      </c>
      <c r="S181" s="63"/>
      <c r="T181" s="48" t="str">
        <f aca="false">IF(R181="POR HABITACIONES",IF(S181="","NO CUMPLE",""),"")</f>
        <v/>
      </c>
      <c r="U181" s="61"/>
      <c r="V181" s="64" t="e">
        <f aca="false">VLOOKUP($V$10,Datos!$K$6:$M$11,MATCH('ENUMERACION DE ALOJAMIENTOS'!R181,Datos!$K$6:$M$6,0),0)</f>
        <v>#N/A</v>
      </c>
      <c r="W181" s="64" t="e">
        <f aca="false">IF(OR(U181=1,U181=""),V181,(SUM(COUNTIF(Z181:AP181,"INDIVIDUAL"),(COUNTIF(Z181:AP181,"DOBLE"))*2)))</f>
        <v>#N/A</v>
      </c>
      <c r="X181" s="64" t="n">
        <f aca="false">SUM(COUNTIF(Z181:AP181,"INDIVIDUAL"),(COUNTIF(Z181:AP181,"DOBLE"))*2)</f>
        <v>0</v>
      </c>
      <c r="Y181" s="64"/>
      <c r="Z181" s="61" t="s">
        <v>65</v>
      </c>
      <c r="AA181" s="64" t="e">
        <f aca="false">VLOOKUP(Z181,Datos!$K$6:$M$9,MATCH('ENUMERACION DE ALOJAMIENTOS'!$R181,Datos!$K$6:$M$6,0),0)</f>
        <v>#N/A</v>
      </c>
      <c r="AB181" s="64" t="e">
        <f aca="false">IF(AC181&gt;=AA181,"Cumple","No cumple")</f>
        <v>#N/A</v>
      </c>
      <c r="AC181" s="61"/>
      <c r="AD181" s="61" t="s">
        <v>65</v>
      </c>
      <c r="AE181" s="64" t="e">
        <f aca="false">VLOOKUP(AD181,Datos!$K$6:$M$9,MATCH('ENUMERACION DE ALOJAMIENTOS'!$R181,Datos!$K$6:$M$6,0),0)</f>
        <v>#N/A</v>
      </c>
      <c r="AF181" s="64" t="e">
        <f aca="false">IF(AG181&gt;=AE181,"Cumple","No cumple")</f>
        <v>#N/A</v>
      </c>
      <c r="AG181" s="61"/>
      <c r="AH181" s="61" t="s">
        <v>65</v>
      </c>
      <c r="AI181" s="64" t="e">
        <f aca="false">VLOOKUP(AH181,Datos!$K$6:$M$9,MATCH('ENUMERACION DE ALOJAMIENTOS'!$R181,Datos!$K$6:$M$6,0),0)</f>
        <v>#N/A</v>
      </c>
      <c r="AJ181" s="64" t="e">
        <f aca="false">IF(AK181&gt;=AI181,"Cumple","No cumple")</f>
        <v>#N/A</v>
      </c>
      <c r="AK181" s="61"/>
      <c r="AL181" s="61" t="s">
        <v>65</v>
      </c>
      <c r="AM181" s="64" t="e">
        <f aca="false">VLOOKUP(AL181,Datos!$K$6:$M$9,MATCH('ENUMERACION DE ALOJAMIENTOS'!$R181,Datos!$K$6:$M$6,0),0)</f>
        <v>#N/A</v>
      </c>
      <c r="AN181" s="64" t="e">
        <f aca="false">IF(AO181&gt;=AM181,"Cumple","No cumple")</f>
        <v>#N/A</v>
      </c>
      <c r="AO181" s="61"/>
      <c r="AP181" s="61" t="s">
        <v>65</v>
      </c>
      <c r="AQ181" s="64" t="e">
        <f aca="false">VLOOKUP(AP181,Datos!$K$6:$M$9,MATCH('ENUMERACION DE ALOJAMIENTOS'!$R181,Datos!$K$6:$M$6,0),0)</f>
        <v>#N/A</v>
      </c>
      <c r="AR181" s="64" t="e">
        <f aca="false">IF(AS181&gt;=AQ181,"Cumple","No cumple")</f>
        <v>#N/A</v>
      </c>
      <c r="AS181" s="61"/>
      <c r="AT181" s="65" t="n">
        <f aca="false">IFERROR(IF(Q181="ESTUDIO",BE181,IF(OR(U181=1,U181=""),MIN(X181,V181),W181)),0)</f>
        <v>0</v>
      </c>
      <c r="AU181" s="50" t="str">
        <f aca="false">IF(R181="POR HABITACIONES",AT181-S181,"")</f>
        <v/>
      </c>
      <c r="AV181" s="66" t="n">
        <v>0</v>
      </c>
      <c r="AW181" s="64" t="e">
        <f aca="false">IF(((VLOOKUP($AW$11,Datos!$K$6:$M$9,MATCH('ENUMERACION DE ALOJAMIENTOS'!$R181,Datos!$K$6:$M$6,0),0))*AT181)&lt;10,10,((VLOOKUP($AW$11,Datos!$K$6:$M$9,MATCH('ENUMERACION DE ALOJAMIENTOS'!$R181,Datos!$K$6:$M$6,0),0))*AT181))</f>
        <v>#N/A</v>
      </c>
      <c r="AX181" s="64" t="e">
        <f aca="false">VLOOKUP($AX$11,Datos!$K$6:$P$10,MATCH('ENUMERACION DE ALOJAMIENTOS'!$R181,Datos!$K$6:$P$6,0),0)</f>
        <v>#N/A</v>
      </c>
      <c r="AY181" s="64" t="str">
        <f aca="false">IF($Q181&lt;&gt;"VIVIENDA","",IF(AV181&lt;AW181,"No cumple",""))</f>
        <v/>
      </c>
      <c r="AZ181" s="64" t="str">
        <f aca="false">IF($Q181&lt;&gt;"ESTUDIO","",IF(AV181&lt;AX181,"No cumple",""))</f>
        <v/>
      </c>
      <c r="BA181" s="49" t="n">
        <f aca="false">IF(U181&lt;=1,6,10)</f>
        <v>6</v>
      </c>
      <c r="BB181" s="49" t="n">
        <f aca="false">IF(Q181="ESTUDIO",2,IF((10-AT181)&gt;AT181,ROUNDDOWN(AT181/2,0),MIN(10-AT181,ROUNDDOWN(AT181/2,0))))</f>
        <v>0</v>
      </c>
      <c r="BC181" s="49" t="n">
        <f aca="false">IF((10-AT181-S181)&gt;AT181,ROUNDDOWN(AT181/2,0),MIN(10-AT181-S181,ROUNDDOWN(AT181/2,0)))</f>
        <v>0</v>
      </c>
      <c r="BD181" s="50" t="n">
        <f aca="false">IF(OR(Q181="ESTUDIO",AND(COUNTIF(Z181:AP181,"DOBLE")=1,COUNTIF(Z181:AP181,"Seleccione Tipo")=4)),2,IFERROR(ROUNDDOWN(MIN(BB181:BC181),0),0))</f>
        <v>0</v>
      </c>
      <c r="BE181" s="52" t="s">
        <v>67</v>
      </c>
      <c r="BF181" s="53" t="n">
        <f aca="false">IF(R181="POR HABITACIONES",SUM(BE181,AU181),IF(Q181="ESTUDIO",BD181,SUM(AT181,BE181)))</f>
        <v>0</v>
      </c>
      <c r="BG181" s="54" t="str">
        <f aca="false">IF(OR(COUNTIF(P181:BE181,"No cumple")&gt;0,BF181=0),"NO CLASIFICABLE",R181)</f>
        <v>NO CLASIFICABLE</v>
      </c>
      <c r="BH181" s="67" t="str">
        <f aca="false">IF(AND(OR(Q181&lt;&gt;"Seleccione Tipo",R181&lt;&gt;"Seleccione tipo alquiler"),BG181="Seleccione tipo alquiler"),"Es obligatorio para su clasificación rellenar TIPO y TIPO DE ALQUILER de la vivienda","")</f>
        <v/>
      </c>
    </row>
    <row r="182" customFormat="false" ht="23.3" hidden="false" customHeight="false" outlineLevel="0" collapsed="false">
      <c r="A182" s="56" t="s">
        <v>63</v>
      </c>
      <c r="B182" s="57" t="str">
        <f aca="false">VLOOKUP(A182,VIA_CODIGO,2,0)</f>
        <v>XX</v>
      </c>
      <c r="C182" s="40" t="n">
        <f aca="false">IFERROR(VLOOKUP('ENUMERACION DE ALOJAMIENTOS'!F182,Datos!$A$1:$B$47,2,0),"")</f>
        <v>0</v>
      </c>
      <c r="D182" s="58"/>
      <c r="E182" s="59" t="str">
        <f aca="false">IFERROR(VLOOKUP('ENUMERACION DE ALOJAMIENTOS'!G182,Datos!$D$2:$F$1070,3,0),"")</f>
        <v/>
      </c>
      <c r="F182" s="43" t="s">
        <v>64</v>
      </c>
      <c r="G182" s="43"/>
      <c r="H182" s="60"/>
      <c r="I182" s="61"/>
      <c r="J182" s="61"/>
      <c r="K182" s="61"/>
      <c r="L182" s="61"/>
      <c r="M182" s="62"/>
      <c r="N182" s="61"/>
      <c r="O182" s="61"/>
      <c r="P182" s="61"/>
      <c r="Q182" s="58" t="s">
        <v>65</v>
      </c>
      <c r="R182" s="63" t="s">
        <v>66</v>
      </c>
      <c r="S182" s="63"/>
      <c r="T182" s="48" t="str">
        <f aca="false">IF(R182="POR HABITACIONES",IF(S182="","NO CUMPLE",""),"")</f>
        <v/>
      </c>
      <c r="U182" s="61"/>
      <c r="V182" s="64" t="e">
        <f aca="false">VLOOKUP($V$10,Datos!$K$6:$M$11,MATCH('ENUMERACION DE ALOJAMIENTOS'!R182,Datos!$K$6:$M$6,0),0)</f>
        <v>#N/A</v>
      </c>
      <c r="W182" s="64" t="e">
        <f aca="false">IF(OR(U182=1,U182=""),V182,(SUM(COUNTIF(Z182:AP182,"INDIVIDUAL"),(COUNTIF(Z182:AP182,"DOBLE"))*2)))</f>
        <v>#N/A</v>
      </c>
      <c r="X182" s="64" t="n">
        <f aca="false">SUM(COUNTIF(Z182:AP182,"INDIVIDUAL"),(COUNTIF(Z182:AP182,"DOBLE"))*2)</f>
        <v>0</v>
      </c>
      <c r="Y182" s="64"/>
      <c r="Z182" s="61" t="s">
        <v>65</v>
      </c>
      <c r="AA182" s="64" t="e">
        <f aca="false">VLOOKUP(Z182,Datos!$K$6:$M$9,MATCH('ENUMERACION DE ALOJAMIENTOS'!$R182,Datos!$K$6:$M$6,0),0)</f>
        <v>#N/A</v>
      </c>
      <c r="AB182" s="64" t="e">
        <f aca="false">IF(AC182&gt;=AA182,"Cumple","No cumple")</f>
        <v>#N/A</v>
      </c>
      <c r="AC182" s="61"/>
      <c r="AD182" s="61" t="s">
        <v>65</v>
      </c>
      <c r="AE182" s="64" t="e">
        <f aca="false">VLOOKUP(AD182,Datos!$K$6:$M$9,MATCH('ENUMERACION DE ALOJAMIENTOS'!$R182,Datos!$K$6:$M$6,0),0)</f>
        <v>#N/A</v>
      </c>
      <c r="AF182" s="64" t="e">
        <f aca="false">IF(AG182&gt;=AE182,"Cumple","No cumple")</f>
        <v>#N/A</v>
      </c>
      <c r="AG182" s="61"/>
      <c r="AH182" s="61" t="s">
        <v>65</v>
      </c>
      <c r="AI182" s="64" t="e">
        <f aca="false">VLOOKUP(AH182,Datos!$K$6:$M$9,MATCH('ENUMERACION DE ALOJAMIENTOS'!$R182,Datos!$K$6:$M$6,0),0)</f>
        <v>#N/A</v>
      </c>
      <c r="AJ182" s="64" t="e">
        <f aca="false">IF(AK182&gt;=AI182,"Cumple","No cumple")</f>
        <v>#N/A</v>
      </c>
      <c r="AK182" s="61"/>
      <c r="AL182" s="61" t="s">
        <v>65</v>
      </c>
      <c r="AM182" s="64" t="e">
        <f aca="false">VLOOKUP(AL182,Datos!$K$6:$M$9,MATCH('ENUMERACION DE ALOJAMIENTOS'!$R182,Datos!$K$6:$M$6,0),0)</f>
        <v>#N/A</v>
      </c>
      <c r="AN182" s="64" t="e">
        <f aca="false">IF(AO182&gt;=AM182,"Cumple","No cumple")</f>
        <v>#N/A</v>
      </c>
      <c r="AO182" s="61"/>
      <c r="AP182" s="61" t="s">
        <v>65</v>
      </c>
      <c r="AQ182" s="64" t="e">
        <f aca="false">VLOOKUP(AP182,Datos!$K$6:$M$9,MATCH('ENUMERACION DE ALOJAMIENTOS'!$R182,Datos!$K$6:$M$6,0),0)</f>
        <v>#N/A</v>
      </c>
      <c r="AR182" s="64" t="e">
        <f aca="false">IF(AS182&gt;=AQ182,"Cumple","No cumple")</f>
        <v>#N/A</v>
      </c>
      <c r="AS182" s="61"/>
      <c r="AT182" s="65" t="n">
        <f aca="false">IFERROR(IF(Q182="ESTUDIO",BE182,IF(OR(U182=1,U182=""),MIN(X182,V182),W182)),0)</f>
        <v>0</v>
      </c>
      <c r="AU182" s="50" t="str">
        <f aca="false">IF(R182="POR HABITACIONES",AT182-S182,"")</f>
        <v/>
      </c>
      <c r="AV182" s="66" t="n">
        <v>0</v>
      </c>
      <c r="AW182" s="64" t="e">
        <f aca="false">IF(((VLOOKUP($AW$11,Datos!$K$6:$M$9,MATCH('ENUMERACION DE ALOJAMIENTOS'!$R182,Datos!$K$6:$M$6,0),0))*AT182)&lt;10,10,((VLOOKUP($AW$11,Datos!$K$6:$M$9,MATCH('ENUMERACION DE ALOJAMIENTOS'!$R182,Datos!$K$6:$M$6,0),0))*AT182))</f>
        <v>#N/A</v>
      </c>
      <c r="AX182" s="64" t="e">
        <f aca="false">VLOOKUP($AX$11,Datos!$K$6:$P$10,MATCH('ENUMERACION DE ALOJAMIENTOS'!$R182,Datos!$K$6:$P$6,0),0)</f>
        <v>#N/A</v>
      </c>
      <c r="AY182" s="64" t="str">
        <f aca="false">IF($Q182&lt;&gt;"VIVIENDA","",IF(AV182&lt;AW182,"No cumple",""))</f>
        <v/>
      </c>
      <c r="AZ182" s="64" t="str">
        <f aca="false">IF($Q182&lt;&gt;"ESTUDIO","",IF(AV182&lt;AX182,"No cumple",""))</f>
        <v/>
      </c>
      <c r="BA182" s="49" t="n">
        <f aca="false">IF(U182&lt;=1,6,10)</f>
        <v>6</v>
      </c>
      <c r="BB182" s="49" t="n">
        <f aca="false">IF(Q182="ESTUDIO",2,IF((10-AT182)&gt;AT182,ROUNDDOWN(AT182/2,0),MIN(10-AT182,ROUNDDOWN(AT182/2,0))))</f>
        <v>0</v>
      </c>
      <c r="BC182" s="49" t="n">
        <f aca="false">IF((10-AT182-S182)&gt;AT182,ROUNDDOWN(AT182/2,0),MIN(10-AT182-S182,ROUNDDOWN(AT182/2,0)))</f>
        <v>0</v>
      </c>
      <c r="BD182" s="50" t="n">
        <f aca="false">IF(OR(Q182="ESTUDIO",AND(COUNTIF(Z182:AP182,"DOBLE")=1,COUNTIF(Z182:AP182,"Seleccione Tipo")=4)),2,IFERROR(ROUNDDOWN(MIN(BB182:BC182),0),0))</f>
        <v>0</v>
      </c>
      <c r="BE182" s="52" t="s">
        <v>67</v>
      </c>
      <c r="BF182" s="53" t="n">
        <f aca="false">IF(R182="POR HABITACIONES",SUM(BE182,AU182),IF(Q182="ESTUDIO",BD182,SUM(AT182,BE182)))</f>
        <v>0</v>
      </c>
      <c r="BG182" s="54" t="str">
        <f aca="false">IF(OR(COUNTIF(P182:BE182,"No cumple")&gt;0,BF182=0),"NO CLASIFICABLE",R182)</f>
        <v>NO CLASIFICABLE</v>
      </c>
      <c r="BH182" s="67" t="str">
        <f aca="false">IF(AND(OR(Q182&lt;&gt;"Seleccione Tipo",R182&lt;&gt;"Seleccione tipo alquiler"),BG182="Seleccione tipo alquiler"),"Es obligatorio para su clasificación rellenar TIPO y TIPO DE ALQUILER de la vivienda","")</f>
        <v/>
      </c>
    </row>
    <row r="183" customFormat="false" ht="23.3" hidden="false" customHeight="false" outlineLevel="0" collapsed="false">
      <c r="A183" s="56" t="s">
        <v>63</v>
      </c>
      <c r="B183" s="57" t="str">
        <f aca="false">VLOOKUP(A183,VIA_CODIGO,2,0)</f>
        <v>XX</v>
      </c>
      <c r="C183" s="40" t="n">
        <f aca="false">IFERROR(VLOOKUP('ENUMERACION DE ALOJAMIENTOS'!F183,Datos!$A$1:$B$47,2,0),"")</f>
        <v>0</v>
      </c>
      <c r="D183" s="58"/>
      <c r="E183" s="59" t="str">
        <f aca="false">IFERROR(VLOOKUP('ENUMERACION DE ALOJAMIENTOS'!G183,Datos!$D$2:$F$1070,3,0),"")</f>
        <v/>
      </c>
      <c r="F183" s="43" t="s">
        <v>64</v>
      </c>
      <c r="G183" s="43"/>
      <c r="H183" s="60"/>
      <c r="I183" s="61"/>
      <c r="J183" s="61"/>
      <c r="K183" s="61"/>
      <c r="L183" s="61"/>
      <c r="M183" s="62"/>
      <c r="N183" s="61"/>
      <c r="O183" s="61"/>
      <c r="P183" s="61"/>
      <c r="Q183" s="58" t="s">
        <v>65</v>
      </c>
      <c r="R183" s="63" t="s">
        <v>66</v>
      </c>
      <c r="S183" s="63"/>
      <c r="T183" s="48" t="str">
        <f aca="false">IF(R183="POR HABITACIONES",IF(S183="","NO CUMPLE",""),"")</f>
        <v/>
      </c>
      <c r="U183" s="61"/>
      <c r="V183" s="64" t="e">
        <f aca="false">VLOOKUP($V$10,Datos!$K$6:$M$11,MATCH('ENUMERACION DE ALOJAMIENTOS'!R183,Datos!$K$6:$M$6,0),0)</f>
        <v>#N/A</v>
      </c>
      <c r="W183" s="64" t="e">
        <f aca="false">IF(OR(U183=1,U183=""),V183,(SUM(COUNTIF(Z183:AP183,"INDIVIDUAL"),(COUNTIF(Z183:AP183,"DOBLE"))*2)))</f>
        <v>#N/A</v>
      </c>
      <c r="X183" s="64" t="n">
        <f aca="false">SUM(COUNTIF(Z183:AP183,"INDIVIDUAL"),(COUNTIF(Z183:AP183,"DOBLE"))*2)</f>
        <v>0</v>
      </c>
      <c r="Y183" s="64"/>
      <c r="Z183" s="61" t="s">
        <v>65</v>
      </c>
      <c r="AA183" s="64" t="e">
        <f aca="false">VLOOKUP(Z183,Datos!$K$6:$M$9,MATCH('ENUMERACION DE ALOJAMIENTOS'!$R183,Datos!$K$6:$M$6,0),0)</f>
        <v>#N/A</v>
      </c>
      <c r="AB183" s="64" t="e">
        <f aca="false">IF(AC183&gt;=AA183,"Cumple","No cumple")</f>
        <v>#N/A</v>
      </c>
      <c r="AC183" s="61"/>
      <c r="AD183" s="61" t="s">
        <v>65</v>
      </c>
      <c r="AE183" s="64" t="e">
        <f aca="false">VLOOKUP(AD183,Datos!$K$6:$M$9,MATCH('ENUMERACION DE ALOJAMIENTOS'!$R183,Datos!$K$6:$M$6,0),0)</f>
        <v>#N/A</v>
      </c>
      <c r="AF183" s="64" t="e">
        <f aca="false">IF(AG183&gt;=AE183,"Cumple","No cumple")</f>
        <v>#N/A</v>
      </c>
      <c r="AG183" s="61"/>
      <c r="AH183" s="61" t="s">
        <v>65</v>
      </c>
      <c r="AI183" s="64" t="e">
        <f aca="false">VLOOKUP(AH183,Datos!$K$6:$M$9,MATCH('ENUMERACION DE ALOJAMIENTOS'!$R183,Datos!$K$6:$M$6,0),0)</f>
        <v>#N/A</v>
      </c>
      <c r="AJ183" s="64" t="e">
        <f aca="false">IF(AK183&gt;=AI183,"Cumple","No cumple")</f>
        <v>#N/A</v>
      </c>
      <c r="AK183" s="61"/>
      <c r="AL183" s="61" t="s">
        <v>65</v>
      </c>
      <c r="AM183" s="64" t="e">
        <f aca="false">VLOOKUP(AL183,Datos!$K$6:$M$9,MATCH('ENUMERACION DE ALOJAMIENTOS'!$R183,Datos!$K$6:$M$6,0),0)</f>
        <v>#N/A</v>
      </c>
      <c r="AN183" s="64" t="e">
        <f aca="false">IF(AO183&gt;=AM183,"Cumple","No cumple")</f>
        <v>#N/A</v>
      </c>
      <c r="AO183" s="61"/>
      <c r="AP183" s="61" t="s">
        <v>65</v>
      </c>
      <c r="AQ183" s="64" t="e">
        <f aca="false">VLOOKUP(AP183,Datos!$K$6:$M$9,MATCH('ENUMERACION DE ALOJAMIENTOS'!$R183,Datos!$K$6:$M$6,0),0)</f>
        <v>#N/A</v>
      </c>
      <c r="AR183" s="64" t="e">
        <f aca="false">IF(AS183&gt;=AQ183,"Cumple","No cumple")</f>
        <v>#N/A</v>
      </c>
      <c r="AS183" s="61"/>
      <c r="AT183" s="65" t="n">
        <f aca="false">IFERROR(IF(Q183="ESTUDIO",BE183,IF(OR(U183=1,U183=""),MIN(X183,V183),W183)),0)</f>
        <v>0</v>
      </c>
      <c r="AU183" s="50" t="str">
        <f aca="false">IF(R183="POR HABITACIONES",AT183-S183,"")</f>
        <v/>
      </c>
      <c r="AV183" s="66" t="n">
        <v>0</v>
      </c>
      <c r="AW183" s="64" t="e">
        <f aca="false">IF(((VLOOKUP($AW$11,Datos!$K$6:$M$9,MATCH('ENUMERACION DE ALOJAMIENTOS'!$R183,Datos!$K$6:$M$6,0),0))*AT183)&lt;10,10,((VLOOKUP($AW$11,Datos!$K$6:$M$9,MATCH('ENUMERACION DE ALOJAMIENTOS'!$R183,Datos!$K$6:$M$6,0),0))*AT183))</f>
        <v>#N/A</v>
      </c>
      <c r="AX183" s="64" t="e">
        <f aca="false">VLOOKUP($AX$11,Datos!$K$6:$P$10,MATCH('ENUMERACION DE ALOJAMIENTOS'!$R183,Datos!$K$6:$P$6,0),0)</f>
        <v>#N/A</v>
      </c>
      <c r="AY183" s="64" t="str">
        <f aca="false">IF($Q183&lt;&gt;"VIVIENDA","",IF(AV183&lt;AW183,"No cumple",""))</f>
        <v/>
      </c>
      <c r="AZ183" s="64" t="str">
        <f aca="false">IF($Q183&lt;&gt;"ESTUDIO","",IF(AV183&lt;AX183,"No cumple",""))</f>
        <v/>
      </c>
      <c r="BA183" s="49" t="n">
        <f aca="false">IF(U183&lt;=1,6,10)</f>
        <v>6</v>
      </c>
      <c r="BB183" s="49" t="n">
        <f aca="false">IF(Q183="ESTUDIO",2,IF((10-AT183)&gt;AT183,ROUNDDOWN(AT183/2,0),MIN(10-AT183,ROUNDDOWN(AT183/2,0))))</f>
        <v>0</v>
      </c>
      <c r="BC183" s="49" t="n">
        <f aca="false">IF((10-AT183-S183)&gt;AT183,ROUNDDOWN(AT183/2,0),MIN(10-AT183-S183,ROUNDDOWN(AT183/2,0)))</f>
        <v>0</v>
      </c>
      <c r="BD183" s="50" t="n">
        <f aca="false">IF(OR(Q183="ESTUDIO",AND(COUNTIF(Z183:AP183,"DOBLE")=1,COUNTIF(Z183:AP183,"Seleccione Tipo")=4)),2,IFERROR(ROUNDDOWN(MIN(BB183:BC183),0),0))</f>
        <v>0</v>
      </c>
      <c r="BE183" s="52" t="s">
        <v>67</v>
      </c>
      <c r="BF183" s="53" t="n">
        <f aca="false">IF(R183="POR HABITACIONES",SUM(BE183,AU183),IF(Q183="ESTUDIO",BD183,SUM(AT183,BE183)))</f>
        <v>0</v>
      </c>
      <c r="BG183" s="54" t="str">
        <f aca="false">IF(OR(COUNTIF(P183:BE183,"No cumple")&gt;0,BF183=0),"NO CLASIFICABLE",R183)</f>
        <v>NO CLASIFICABLE</v>
      </c>
      <c r="BH183" s="67" t="str">
        <f aca="false">IF(AND(OR(Q183&lt;&gt;"Seleccione Tipo",R183&lt;&gt;"Seleccione tipo alquiler"),BG183="Seleccione tipo alquiler"),"Es obligatorio para su clasificación rellenar TIPO y TIPO DE ALQUILER de la vivienda","")</f>
        <v/>
      </c>
    </row>
    <row r="184" customFormat="false" ht="23.3" hidden="false" customHeight="false" outlineLevel="0" collapsed="false">
      <c r="A184" s="56" t="s">
        <v>63</v>
      </c>
      <c r="B184" s="57" t="str">
        <f aca="false">VLOOKUP(A184,VIA_CODIGO,2,0)</f>
        <v>XX</v>
      </c>
      <c r="C184" s="40" t="n">
        <f aca="false">IFERROR(VLOOKUP('ENUMERACION DE ALOJAMIENTOS'!F184,Datos!$A$1:$B$47,2,0),"")</f>
        <v>0</v>
      </c>
      <c r="D184" s="58"/>
      <c r="E184" s="59" t="str">
        <f aca="false">IFERROR(VLOOKUP('ENUMERACION DE ALOJAMIENTOS'!G184,Datos!$D$2:$F$1070,3,0),"")</f>
        <v/>
      </c>
      <c r="F184" s="43" t="s">
        <v>64</v>
      </c>
      <c r="G184" s="43"/>
      <c r="H184" s="60"/>
      <c r="I184" s="61"/>
      <c r="J184" s="61"/>
      <c r="K184" s="61"/>
      <c r="L184" s="61"/>
      <c r="M184" s="62"/>
      <c r="N184" s="61"/>
      <c r="O184" s="61"/>
      <c r="P184" s="61"/>
      <c r="Q184" s="58" t="s">
        <v>65</v>
      </c>
      <c r="R184" s="63" t="s">
        <v>66</v>
      </c>
      <c r="S184" s="63"/>
      <c r="T184" s="48" t="str">
        <f aca="false">IF(R184="POR HABITACIONES",IF(S184="","NO CUMPLE",""),"")</f>
        <v/>
      </c>
      <c r="U184" s="61"/>
      <c r="V184" s="64" t="e">
        <f aca="false">VLOOKUP($V$10,Datos!$K$6:$M$11,MATCH('ENUMERACION DE ALOJAMIENTOS'!R184,Datos!$K$6:$M$6,0),0)</f>
        <v>#N/A</v>
      </c>
      <c r="W184" s="64" t="e">
        <f aca="false">IF(OR(U184=1,U184=""),V184,(SUM(COUNTIF(Z184:AP184,"INDIVIDUAL"),(COUNTIF(Z184:AP184,"DOBLE"))*2)))</f>
        <v>#N/A</v>
      </c>
      <c r="X184" s="64" t="n">
        <f aca="false">SUM(COUNTIF(Z184:AP184,"INDIVIDUAL"),(COUNTIF(Z184:AP184,"DOBLE"))*2)</f>
        <v>0</v>
      </c>
      <c r="Y184" s="64"/>
      <c r="Z184" s="61" t="s">
        <v>65</v>
      </c>
      <c r="AA184" s="64" t="e">
        <f aca="false">VLOOKUP(Z184,Datos!$K$6:$M$9,MATCH('ENUMERACION DE ALOJAMIENTOS'!$R184,Datos!$K$6:$M$6,0),0)</f>
        <v>#N/A</v>
      </c>
      <c r="AB184" s="64" t="e">
        <f aca="false">IF(AC184&gt;=AA184,"Cumple","No cumple")</f>
        <v>#N/A</v>
      </c>
      <c r="AC184" s="61"/>
      <c r="AD184" s="61" t="s">
        <v>65</v>
      </c>
      <c r="AE184" s="64" t="e">
        <f aca="false">VLOOKUP(AD184,Datos!$K$6:$M$9,MATCH('ENUMERACION DE ALOJAMIENTOS'!$R184,Datos!$K$6:$M$6,0),0)</f>
        <v>#N/A</v>
      </c>
      <c r="AF184" s="64" t="e">
        <f aca="false">IF(AG184&gt;=AE184,"Cumple","No cumple")</f>
        <v>#N/A</v>
      </c>
      <c r="AG184" s="61"/>
      <c r="AH184" s="61" t="s">
        <v>65</v>
      </c>
      <c r="AI184" s="64" t="e">
        <f aca="false">VLOOKUP(AH184,Datos!$K$6:$M$9,MATCH('ENUMERACION DE ALOJAMIENTOS'!$R184,Datos!$K$6:$M$6,0),0)</f>
        <v>#N/A</v>
      </c>
      <c r="AJ184" s="64" t="e">
        <f aca="false">IF(AK184&gt;=AI184,"Cumple","No cumple")</f>
        <v>#N/A</v>
      </c>
      <c r="AK184" s="61"/>
      <c r="AL184" s="61" t="s">
        <v>65</v>
      </c>
      <c r="AM184" s="64" t="e">
        <f aca="false">VLOOKUP(AL184,Datos!$K$6:$M$9,MATCH('ENUMERACION DE ALOJAMIENTOS'!$R184,Datos!$K$6:$M$6,0),0)</f>
        <v>#N/A</v>
      </c>
      <c r="AN184" s="64" t="e">
        <f aca="false">IF(AO184&gt;=AM184,"Cumple","No cumple")</f>
        <v>#N/A</v>
      </c>
      <c r="AO184" s="61"/>
      <c r="AP184" s="61" t="s">
        <v>65</v>
      </c>
      <c r="AQ184" s="64" t="e">
        <f aca="false">VLOOKUP(AP184,Datos!$K$6:$M$9,MATCH('ENUMERACION DE ALOJAMIENTOS'!$R184,Datos!$K$6:$M$6,0),0)</f>
        <v>#N/A</v>
      </c>
      <c r="AR184" s="64" t="e">
        <f aca="false">IF(AS184&gt;=AQ184,"Cumple","No cumple")</f>
        <v>#N/A</v>
      </c>
      <c r="AS184" s="61"/>
      <c r="AT184" s="65" t="n">
        <f aca="false">IFERROR(IF(Q184="ESTUDIO",BE184,IF(OR(U184=1,U184=""),MIN(X184,V184),W184)),0)</f>
        <v>0</v>
      </c>
      <c r="AU184" s="50" t="str">
        <f aca="false">IF(R184="POR HABITACIONES",AT184-S184,"")</f>
        <v/>
      </c>
      <c r="AV184" s="66" t="n">
        <v>0</v>
      </c>
      <c r="AW184" s="64" t="e">
        <f aca="false">IF(((VLOOKUP($AW$11,Datos!$K$6:$M$9,MATCH('ENUMERACION DE ALOJAMIENTOS'!$R184,Datos!$K$6:$M$6,0),0))*AT184)&lt;10,10,((VLOOKUP($AW$11,Datos!$K$6:$M$9,MATCH('ENUMERACION DE ALOJAMIENTOS'!$R184,Datos!$K$6:$M$6,0),0))*AT184))</f>
        <v>#N/A</v>
      </c>
      <c r="AX184" s="64" t="e">
        <f aca="false">VLOOKUP($AX$11,Datos!$K$6:$P$10,MATCH('ENUMERACION DE ALOJAMIENTOS'!$R184,Datos!$K$6:$P$6,0),0)</f>
        <v>#N/A</v>
      </c>
      <c r="AY184" s="64" t="str">
        <f aca="false">IF($Q184&lt;&gt;"VIVIENDA","",IF(AV184&lt;AW184,"No cumple",""))</f>
        <v/>
      </c>
      <c r="AZ184" s="64" t="str">
        <f aca="false">IF($Q184&lt;&gt;"ESTUDIO","",IF(AV184&lt;AX184,"No cumple",""))</f>
        <v/>
      </c>
      <c r="BA184" s="49" t="n">
        <f aca="false">IF(U184&lt;=1,6,10)</f>
        <v>6</v>
      </c>
      <c r="BB184" s="49" t="n">
        <f aca="false">IF(Q184="ESTUDIO",2,IF((10-AT184)&gt;AT184,ROUNDDOWN(AT184/2,0),MIN(10-AT184,ROUNDDOWN(AT184/2,0))))</f>
        <v>0</v>
      </c>
      <c r="BC184" s="49" t="n">
        <f aca="false">IF((10-AT184-S184)&gt;AT184,ROUNDDOWN(AT184/2,0),MIN(10-AT184-S184,ROUNDDOWN(AT184/2,0)))</f>
        <v>0</v>
      </c>
      <c r="BD184" s="50" t="n">
        <f aca="false">IF(OR(Q184="ESTUDIO",AND(COUNTIF(Z184:AP184,"DOBLE")=1,COUNTIF(Z184:AP184,"Seleccione Tipo")=4)),2,IFERROR(ROUNDDOWN(MIN(BB184:BC184),0),0))</f>
        <v>0</v>
      </c>
      <c r="BE184" s="52" t="s">
        <v>67</v>
      </c>
      <c r="BF184" s="53" t="n">
        <f aca="false">IF(R184="POR HABITACIONES",SUM(BE184,AU184),IF(Q184="ESTUDIO",BD184,SUM(AT184,BE184)))</f>
        <v>0</v>
      </c>
      <c r="BG184" s="54" t="str">
        <f aca="false">IF(OR(COUNTIF(P184:BE184,"No cumple")&gt;0,BF184=0),"NO CLASIFICABLE",R184)</f>
        <v>NO CLASIFICABLE</v>
      </c>
      <c r="BH184" s="67" t="str">
        <f aca="false">IF(AND(OR(Q184&lt;&gt;"Seleccione Tipo",R184&lt;&gt;"Seleccione tipo alquiler"),BG184="Seleccione tipo alquiler"),"Es obligatorio para su clasificación rellenar TIPO y TIPO DE ALQUILER de la vivienda","")</f>
        <v/>
      </c>
    </row>
    <row r="185" customFormat="false" ht="23.3" hidden="false" customHeight="false" outlineLevel="0" collapsed="false">
      <c r="A185" s="56" t="s">
        <v>63</v>
      </c>
      <c r="B185" s="57" t="str">
        <f aca="false">VLOOKUP(A185,VIA_CODIGO,2,0)</f>
        <v>XX</v>
      </c>
      <c r="C185" s="40" t="n">
        <f aca="false">IFERROR(VLOOKUP('ENUMERACION DE ALOJAMIENTOS'!F185,Datos!$A$1:$B$47,2,0),"")</f>
        <v>0</v>
      </c>
      <c r="D185" s="58"/>
      <c r="E185" s="59" t="str">
        <f aca="false">IFERROR(VLOOKUP('ENUMERACION DE ALOJAMIENTOS'!G185,Datos!$D$2:$F$1070,3,0),"")</f>
        <v/>
      </c>
      <c r="F185" s="43" t="s">
        <v>64</v>
      </c>
      <c r="G185" s="43"/>
      <c r="H185" s="60"/>
      <c r="I185" s="61"/>
      <c r="J185" s="61"/>
      <c r="K185" s="61"/>
      <c r="L185" s="61"/>
      <c r="M185" s="62"/>
      <c r="N185" s="61"/>
      <c r="O185" s="61"/>
      <c r="P185" s="61"/>
      <c r="Q185" s="58" t="s">
        <v>65</v>
      </c>
      <c r="R185" s="63" t="s">
        <v>66</v>
      </c>
      <c r="S185" s="63"/>
      <c r="T185" s="48" t="str">
        <f aca="false">IF(R185="POR HABITACIONES",IF(S185="","NO CUMPLE",""),"")</f>
        <v/>
      </c>
      <c r="U185" s="61"/>
      <c r="V185" s="64" t="e">
        <f aca="false">VLOOKUP($V$10,Datos!$K$6:$M$11,MATCH('ENUMERACION DE ALOJAMIENTOS'!R185,Datos!$K$6:$M$6,0),0)</f>
        <v>#N/A</v>
      </c>
      <c r="W185" s="64" t="e">
        <f aca="false">IF(OR(U185=1,U185=""),V185,(SUM(COUNTIF(Z185:AP185,"INDIVIDUAL"),(COUNTIF(Z185:AP185,"DOBLE"))*2)))</f>
        <v>#N/A</v>
      </c>
      <c r="X185" s="64" t="n">
        <f aca="false">SUM(COUNTIF(Z185:AP185,"INDIVIDUAL"),(COUNTIF(Z185:AP185,"DOBLE"))*2)</f>
        <v>0</v>
      </c>
      <c r="Y185" s="64"/>
      <c r="Z185" s="61" t="s">
        <v>65</v>
      </c>
      <c r="AA185" s="64" t="e">
        <f aca="false">VLOOKUP(Z185,Datos!$K$6:$M$9,MATCH('ENUMERACION DE ALOJAMIENTOS'!$R185,Datos!$K$6:$M$6,0),0)</f>
        <v>#N/A</v>
      </c>
      <c r="AB185" s="64" t="e">
        <f aca="false">IF(AC185&gt;=AA185,"Cumple","No cumple")</f>
        <v>#N/A</v>
      </c>
      <c r="AC185" s="61"/>
      <c r="AD185" s="61" t="s">
        <v>65</v>
      </c>
      <c r="AE185" s="64" t="e">
        <f aca="false">VLOOKUP(AD185,Datos!$K$6:$M$9,MATCH('ENUMERACION DE ALOJAMIENTOS'!$R185,Datos!$K$6:$M$6,0),0)</f>
        <v>#N/A</v>
      </c>
      <c r="AF185" s="64" t="e">
        <f aca="false">IF(AG185&gt;=AE185,"Cumple","No cumple")</f>
        <v>#N/A</v>
      </c>
      <c r="AG185" s="61"/>
      <c r="AH185" s="61" t="s">
        <v>65</v>
      </c>
      <c r="AI185" s="64" t="e">
        <f aca="false">VLOOKUP(AH185,Datos!$K$6:$M$9,MATCH('ENUMERACION DE ALOJAMIENTOS'!$R185,Datos!$K$6:$M$6,0),0)</f>
        <v>#N/A</v>
      </c>
      <c r="AJ185" s="64" t="e">
        <f aca="false">IF(AK185&gt;=AI185,"Cumple","No cumple")</f>
        <v>#N/A</v>
      </c>
      <c r="AK185" s="61"/>
      <c r="AL185" s="61" t="s">
        <v>65</v>
      </c>
      <c r="AM185" s="64" t="e">
        <f aca="false">VLOOKUP(AL185,Datos!$K$6:$M$9,MATCH('ENUMERACION DE ALOJAMIENTOS'!$R185,Datos!$K$6:$M$6,0),0)</f>
        <v>#N/A</v>
      </c>
      <c r="AN185" s="64" t="e">
        <f aca="false">IF(AO185&gt;=AM185,"Cumple","No cumple")</f>
        <v>#N/A</v>
      </c>
      <c r="AO185" s="61"/>
      <c r="AP185" s="61" t="s">
        <v>65</v>
      </c>
      <c r="AQ185" s="64" t="e">
        <f aca="false">VLOOKUP(AP185,Datos!$K$6:$M$9,MATCH('ENUMERACION DE ALOJAMIENTOS'!$R185,Datos!$K$6:$M$6,0),0)</f>
        <v>#N/A</v>
      </c>
      <c r="AR185" s="64" t="e">
        <f aca="false">IF(AS185&gt;=AQ185,"Cumple","No cumple")</f>
        <v>#N/A</v>
      </c>
      <c r="AS185" s="61"/>
      <c r="AT185" s="65" t="n">
        <f aca="false">IFERROR(IF(Q185="ESTUDIO",BE185,IF(OR(U185=1,U185=""),MIN(X185,V185),W185)),0)</f>
        <v>0</v>
      </c>
      <c r="AU185" s="50" t="str">
        <f aca="false">IF(R185="POR HABITACIONES",AT185-S185,"")</f>
        <v/>
      </c>
      <c r="AV185" s="66" t="n">
        <v>0</v>
      </c>
      <c r="AW185" s="64" t="e">
        <f aca="false">IF(((VLOOKUP($AW$11,Datos!$K$6:$M$9,MATCH('ENUMERACION DE ALOJAMIENTOS'!$R185,Datos!$K$6:$M$6,0),0))*AT185)&lt;10,10,((VLOOKUP($AW$11,Datos!$K$6:$M$9,MATCH('ENUMERACION DE ALOJAMIENTOS'!$R185,Datos!$K$6:$M$6,0),0))*AT185))</f>
        <v>#N/A</v>
      </c>
      <c r="AX185" s="64" t="e">
        <f aca="false">VLOOKUP($AX$11,Datos!$K$6:$P$10,MATCH('ENUMERACION DE ALOJAMIENTOS'!$R185,Datos!$K$6:$P$6,0),0)</f>
        <v>#N/A</v>
      </c>
      <c r="AY185" s="64" t="str">
        <f aca="false">IF($Q185&lt;&gt;"VIVIENDA","",IF(AV185&lt;AW185,"No cumple",""))</f>
        <v/>
      </c>
      <c r="AZ185" s="64" t="str">
        <f aca="false">IF($Q185&lt;&gt;"ESTUDIO","",IF(AV185&lt;AX185,"No cumple",""))</f>
        <v/>
      </c>
      <c r="BA185" s="49" t="n">
        <f aca="false">IF(U185&lt;=1,6,10)</f>
        <v>6</v>
      </c>
      <c r="BB185" s="49" t="n">
        <f aca="false">IF(Q185="ESTUDIO",2,IF((10-AT185)&gt;AT185,ROUNDDOWN(AT185/2,0),MIN(10-AT185,ROUNDDOWN(AT185/2,0))))</f>
        <v>0</v>
      </c>
      <c r="BC185" s="49" t="n">
        <f aca="false">IF((10-AT185-S185)&gt;AT185,ROUNDDOWN(AT185/2,0),MIN(10-AT185-S185,ROUNDDOWN(AT185/2,0)))</f>
        <v>0</v>
      </c>
      <c r="BD185" s="50" t="n">
        <f aca="false">IF(OR(Q185="ESTUDIO",AND(COUNTIF(Z185:AP185,"DOBLE")=1,COUNTIF(Z185:AP185,"Seleccione Tipo")=4)),2,IFERROR(ROUNDDOWN(MIN(BB185:BC185),0),0))</f>
        <v>0</v>
      </c>
      <c r="BE185" s="52" t="s">
        <v>67</v>
      </c>
      <c r="BF185" s="53" t="n">
        <f aca="false">IF(R185="POR HABITACIONES",SUM(BE185,AU185),IF(Q185="ESTUDIO",BD185,SUM(AT185,BE185)))</f>
        <v>0</v>
      </c>
      <c r="BG185" s="54" t="str">
        <f aca="false">IF(OR(COUNTIF(P185:BE185,"No cumple")&gt;0,BF185=0),"NO CLASIFICABLE",R185)</f>
        <v>NO CLASIFICABLE</v>
      </c>
      <c r="BH185" s="67" t="str">
        <f aca="false">IF(AND(OR(Q185&lt;&gt;"Seleccione Tipo",R185&lt;&gt;"Seleccione tipo alquiler"),BG185="Seleccione tipo alquiler"),"Es obligatorio para su clasificación rellenar TIPO y TIPO DE ALQUILER de la vivienda","")</f>
        <v/>
      </c>
    </row>
    <row r="186" customFormat="false" ht="23.3" hidden="false" customHeight="false" outlineLevel="0" collapsed="false">
      <c r="A186" s="56" t="s">
        <v>63</v>
      </c>
      <c r="B186" s="57" t="str">
        <f aca="false">VLOOKUP(A186,VIA_CODIGO,2,0)</f>
        <v>XX</v>
      </c>
      <c r="C186" s="40" t="n">
        <f aca="false">IFERROR(VLOOKUP('ENUMERACION DE ALOJAMIENTOS'!F186,Datos!$A$1:$B$47,2,0),"")</f>
        <v>0</v>
      </c>
      <c r="D186" s="58"/>
      <c r="E186" s="59" t="str">
        <f aca="false">IFERROR(VLOOKUP('ENUMERACION DE ALOJAMIENTOS'!G186,Datos!$D$2:$F$1070,3,0),"")</f>
        <v/>
      </c>
      <c r="F186" s="43" t="s">
        <v>64</v>
      </c>
      <c r="G186" s="43"/>
      <c r="H186" s="60"/>
      <c r="I186" s="61"/>
      <c r="J186" s="61"/>
      <c r="K186" s="61"/>
      <c r="L186" s="61"/>
      <c r="M186" s="62"/>
      <c r="N186" s="61"/>
      <c r="O186" s="61"/>
      <c r="P186" s="61"/>
      <c r="Q186" s="58" t="s">
        <v>65</v>
      </c>
      <c r="R186" s="63" t="s">
        <v>66</v>
      </c>
      <c r="S186" s="63"/>
      <c r="T186" s="48" t="str">
        <f aca="false">IF(R186="POR HABITACIONES",IF(S186="","NO CUMPLE",""),"")</f>
        <v/>
      </c>
      <c r="U186" s="61"/>
      <c r="V186" s="64" t="e">
        <f aca="false">VLOOKUP($V$10,Datos!$K$6:$M$11,MATCH('ENUMERACION DE ALOJAMIENTOS'!R186,Datos!$K$6:$M$6,0),0)</f>
        <v>#N/A</v>
      </c>
      <c r="W186" s="64" t="e">
        <f aca="false">IF(OR(U186=1,U186=""),V186,(SUM(COUNTIF(Z186:AP186,"INDIVIDUAL"),(COUNTIF(Z186:AP186,"DOBLE"))*2)))</f>
        <v>#N/A</v>
      </c>
      <c r="X186" s="64" t="n">
        <f aca="false">SUM(COUNTIF(Z186:AP186,"INDIVIDUAL"),(COUNTIF(Z186:AP186,"DOBLE"))*2)</f>
        <v>0</v>
      </c>
      <c r="Y186" s="64"/>
      <c r="Z186" s="61" t="s">
        <v>65</v>
      </c>
      <c r="AA186" s="64" t="e">
        <f aca="false">VLOOKUP(Z186,Datos!$K$6:$M$9,MATCH('ENUMERACION DE ALOJAMIENTOS'!$R186,Datos!$K$6:$M$6,0),0)</f>
        <v>#N/A</v>
      </c>
      <c r="AB186" s="64" t="e">
        <f aca="false">IF(AC186&gt;=AA186,"Cumple","No cumple")</f>
        <v>#N/A</v>
      </c>
      <c r="AC186" s="61"/>
      <c r="AD186" s="61" t="s">
        <v>65</v>
      </c>
      <c r="AE186" s="64" t="e">
        <f aca="false">VLOOKUP(AD186,Datos!$K$6:$M$9,MATCH('ENUMERACION DE ALOJAMIENTOS'!$R186,Datos!$K$6:$M$6,0),0)</f>
        <v>#N/A</v>
      </c>
      <c r="AF186" s="64" t="e">
        <f aca="false">IF(AG186&gt;=AE186,"Cumple","No cumple")</f>
        <v>#N/A</v>
      </c>
      <c r="AG186" s="61"/>
      <c r="AH186" s="61" t="s">
        <v>65</v>
      </c>
      <c r="AI186" s="64" t="e">
        <f aca="false">VLOOKUP(AH186,Datos!$K$6:$M$9,MATCH('ENUMERACION DE ALOJAMIENTOS'!$R186,Datos!$K$6:$M$6,0),0)</f>
        <v>#N/A</v>
      </c>
      <c r="AJ186" s="64" t="e">
        <f aca="false">IF(AK186&gt;=AI186,"Cumple","No cumple")</f>
        <v>#N/A</v>
      </c>
      <c r="AK186" s="61"/>
      <c r="AL186" s="61" t="s">
        <v>65</v>
      </c>
      <c r="AM186" s="64" t="e">
        <f aca="false">VLOOKUP(AL186,Datos!$K$6:$M$9,MATCH('ENUMERACION DE ALOJAMIENTOS'!$R186,Datos!$K$6:$M$6,0),0)</f>
        <v>#N/A</v>
      </c>
      <c r="AN186" s="64" t="e">
        <f aca="false">IF(AO186&gt;=AM186,"Cumple","No cumple")</f>
        <v>#N/A</v>
      </c>
      <c r="AO186" s="61"/>
      <c r="AP186" s="61" t="s">
        <v>65</v>
      </c>
      <c r="AQ186" s="64" t="e">
        <f aca="false">VLOOKUP(AP186,Datos!$K$6:$M$9,MATCH('ENUMERACION DE ALOJAMIENTOS'!$R186,Datos!$K$6:$M$6,0),0)</f>
        <v>#N/A</v>
      </c>
      <c r="AR186" s="64" t="e">
        <f aca="false">IF(AS186&gt;=AQ186,"Cumple","No cumple")</f>
        <v>#N/A</v>
      </c>
      <c r="AS186" s="61"/>
      <c r="AT186" s="65" t="n">
        <f aca="false">IFERROR(IF(Q186="ESTUDIO",BE186,IF(OR(U186=1,U186=""),MIN(X186,V186),W186)),0)</f>
        <v>0</v>
      </c>
      <c r="AU186" s="50" t="str">
        <f aca="false">IF(R186="POR HABITACIONES",AT186-S186,"")</f>
        <v/>
      </c>
      <c r="AV186" s="66" t="n">
        <v>0</v>
      </c>
      <c r="AW186" s="64" t="e">
        <f aca="false">IF(((VLOOKUP($AW$11,Datos!$K$6:$M$9,MATCH('ENUMERACION DE ALOJAMIENTOS'!$R186,Datos!$K$6:$M$6,0),0))*AT186)&lt;10,10,((VLOOKUP($AW$11,Datos!$K$6:$M$9,MATCH('ENUMERACION DE ALOJAMIENTOS'!$R186,Datos!$K$6:$M$6,0),0))*AT186))</f>
        <v>#N/A</v>
      </c>
      <c r="AX186" s="64" t="e">
        <f aca="false">VLOOKUP($AX$11,Datos!$K$6:$P$10,MATCH('ENUMERACION DE ALOJAMIENTOS'!$R186,Datos!$K$6:$P$6,0),0)</f>
        <v>#N/A</v>
      </c>
      <c r="AY186" s="64" t="str">
        <f aca="false">IF($Q186&lt;&gt;"VIVIENDA","",IF(AV186&lt;AW186,"No cumple",""))</f>
        <v/>
      </c>
      <c r="AZ186" s="64" t="str">
        <f aca="false">IF($Q186&lt;&gt;"ESTUDIO","",IF(AV186&lt;AX186,"No cumple",""))</f>
        <v/>
      </c>
      <c r="BA186" s="49" t="n">
        <f aca="false">IF(U186&lt;=1,6,10)</f>
        <v>6</v>
      </c>
      <c r="BB186" s="49" t="n">
        <f aca="false">IF(Q186="ESTUDIO",2,IF((10-AT186)&gt;AT186,ROUNDDOWN(AT186/2,0),MIN(10-AT186,ROUNDDOWN(AT186/2,0))))</f>
        <v>0</v>
      </c>
      <c r="BC186" s="49" t="n">
        <f aca="false">IF((10-AT186-S186)&gt;AT186,ROUNDDOWN(AT186/2,0),MIN(10-AT186-S186,ROUNDDOWN(AT186/2,0)))</f>
        <v>0</v>
      </c>
      <c r="BD186" s="50" t="n">
        <f aca="false">IF(OR(Q186="ESTUDIO",AND(COUNTIF(Z186:AP186,"DOBLE")=1,COUNTIF(Z186:AP186,"Seleccione Tipo")=4)),2,IFERROR(ROUNDDOWN(MIN(BB186:BC186),0),0))</f>
        <v>0</v>
      </c>
      <c r="BE186" s="52" t="s">
        <v>67</v>
      </c>
      <c r="BF186" s="53" t="n">
        <f aca="false">IF(R186="POR HABITACIONES",SUM(BE186,AU186),IF(Q186="ESTUDIO",BD186,SUM(AT186,BE186)))</f>
        <v>0</v>
      </c>
      <c r="BG186" s="54" t="str">
        <f aca="false">IF(OR(COUNTIF(P186:BE186,"No cumple")&gt;0,BF186=0),"NO CLASIFICABLE",R186)</f>
        <v>NO CLASIFICABLE</v>
      </c>
      <c r="BH186" s="67" t="str">
        <f aca="false">IF(AND(OR(Q186&lt;&gt;"Seleccione Tipo",R186&lt;&gt;"Seleccione tipo alquiler"),BG186="Seleccione tipo alquiler"),"Es obligatorio para su clasificación rellenar TIPO y TIPO DE ALQUILER de la vivienda","")</f>
        <v/>
      </c>
    </row>
    <row r="187" customFormat="false" ht="23.3" hidden="false" customHeight="false" outlineLevel="0" collapsed="false">
      <c r="A187" s="56" t="s">
        <v>63</v>
      </c>
      <c r="B187" s="57" t="str">
        <f aca="false">VLOOKUP(A187,VIA_CODIGO,2,0)</f>
        <v>XX</v>
      </c>
      <c r="C187" s="40" t="n">
        <f aca="false">IFERROR(VLOOKUP('ENUMERACION DE ALOJAMIENTOS'!F187,Datos!$A$1:$B$47,2,0),"")</f>
        <v>0</v>
      </c>
      <c r="D187" s="58"/>
      <c r="E187" s="59" t="str">
        <f aca="false">IFERROR(VLOOKUP('ENUMERACION DE ALOJAMIENTOS'!G187,Datos!$D$2:$F$1070,3,0),"")</f>
        <v/>
      </c>
      <c r="F187" s="43" t="s">
        <v>64</v>
      </c>
      <c r="G187" s="43"/>
      <c r="H187" s="60"/>
      <c r="I187" s="61"/>
      <c r="J187" s="61"/>
      <c r="K187" s="61"/>
      <c r="L187" s="61"/>
      <c r="M187" s="62"/>
      <c r="N187" s="61"/>
      <c r="O187" s="61"/>
      <c r="P187" s="61"/>
      <c r="Q187" s="58" t="s">
        <v>65</v>
      </c>
      <c r="R187" s="63" t="s">
        <v>66</v>
      </c>
      <c r="S187" s="63"/>
      <c r="T187" s="48" t="str">
        <f aca="false">IF(R187="POR HABITACIONES",IF(S187="","NO CUMPLE",""),"")</f>
        <v/>
      </c>
      <c r="U187" s="61"/>
      <c r="V187" s="64" t="e">
        <f aca="false">VLOOKUP($V$10,Datos!$K$6:$M$11,MATCH('ENUMERACION DE ALOJAMIENTOS'!R187,Datos!$K$6:$M$6,0),0)</f>
        <v>#N/A</v>
      </c>
      <c r="W187" s="64" t="e">
        <f aca="false">IF(OR(U187=1,U187=""),V187,(SUM(COUNTIF(Z187:AP187,"INDIVIDUAL"),(COUNTIF(Z187:AP187,"DOBLE"))*2)))</f>
        <v>#N/A</v>
      </c>
      <c r="X187" s="64" t="n">
        <f aca="false">SUM(COUNTIF(Z187:AP187,"INDIVIDUAL"),(COUNTIF(Z187:AP187,"DOBLE"))*2)</f>
        <v>0</v>
      </c>
      <c r="Y187" s="64"/>
      <c r="Z187" s="61" t="s">
        <v>65</v>
      </c>
      <c r="AA187" s="64" t="e">
        <f aca="false">VLOOKUP(Z187,Datos!$K$6:$M$9,MATCH('ENUMERACION DE ALOJAMIENTOS'!$R187,Datos!$K$6:$M$6,0),0)</f>
        <v>#N/A</v>
      </c>
      <c r="AB187" s="64" t="e">
        <f aca="false">IF(AC187&gt;=AA187,"Cumple","No cumple")</f>
        <v>#N/A</v>
      </c>
      <c r="AC187" s="61"/>
      <c r="AD187" s="61" t="s">
        <v>65</v>
      </c>
      <c r="AE187" s="64" t="e">
        <f aca="false">VLOOKUP(AD187,Datos!$K$6:$M$9,MATCH('ENUMERACION DE ALOJAMIENTOS'!$R187,Datos!$K$6:$M$6,0),0)</f>
        <v>#N/A</v>
      </c>
      <c r="AF187" s="64" t="e">
        <f aca="false">IF(AG187&gt;=AE187,"Cumple","No cumple")</f>
        <v>#N/A</v>
      </c>
      <c r="AG187" s="61"/>
      <c r="AH187" s="61" t="s">
        <v>65</v>
      </c>
      <c r="AI187" s="64" t="e">
        <f aca="false">VLOOKUP(AH187,Datos!$K$6:$M$9,MATCH('ENUMERACION DE ALOJAMIENTOS'!$R187,Datos!$K$6:$M$6,0),0)</f>
        <v>#N/A</v>
      </c>
      <c r="AJ187" s="64" t="e">
        <f aca="false">IF(AK187&gt;=AI187,"Cumple","No cumple")</f>
        <v>#N/A</v>
      </c>
      <c r="AK187" s="61"/>
      <c r="AL187" s="61" t="s">
        <v>65</v>
      </c>
      <c r="AM187" s="64" t="e">
        <f aca="false">VLOOKUP(AL187,Datos!$K$6:$M$9,MATCH('ENUMERACION DE ALOJAMIENTOS'!$R187,Datos!$K$6:$M$6,0),0)</f>
        <v>#N/A</v>
      </c>
      <c r="AN187" s="64" t="e">
        <f aca="false">IF(AO187&gt;=AM187,"Cumple","No cumple")</f>
        <v>#N/A</v>
      </c>
      <c r="AO187" s="61"/>
      <c r="AP187" s="61" t="s">
        <v>65</v>
      </c>
      <c r="AQ187" s="64" t="e">
        <f aca="false">VLOOKUP(AP187,Datos!$K$6:$M$9,MATCH('ENUMERACION DE ALOJAMIENTOS'!$R187,Datos!$K$6:$M$6,0),0)</f>
        <v>#N/A</v>
      </c>
      <c r="AR187" s="64" t="e">
        <f aca="false">IF(AS187&gt;=AQ187,"Cumple","No cumple")</f>
        <v>#N/A</v>
      </c>
      <c r="AS187" s="61"/>
      <c r="AT187" s="65" t="n">
        <f aca="false">IFERROR(IF(Q187="ESTUDIO",BE187,IF(OR(U187=1,U187=""),MIN(X187,V187),W187)),0)</f>
        <v>0</v>
      </c>
      <c r="AU187" s="50" t="str">
        <f aca="false">IF(R187="POR HABITACIONES",AT187-S187,"")</f>
        <v/>
      </c>
      <c r="AV187" s="66" t="n">
        <v>0</v>
      </c>
      <c r="AW187" s="64" t="e">
        <f aca="false">IF(((VLOOKUP($AW$11,Datos!$K$6:$M$9,MATCH('ENUMERACION DE ALOJAMIENTOS'!$R187,Datos!$K$6:$M$6,0),0))*AT187)&lt;10,10,((VLOOKUP($AW$11,Datos!$K$6:$M$9,MATCH('ENUMERACION DE ALOJAMIENTOS'!$R187,Datos!$K$6:$M$6,0),0))*AT187))</f>
        <v>#N/A</v>
      </c>
      <c r="AX187" s="64" t="e">
        <f aca="false">VLOOKUP($AX$11,Datos!$K$6:$P$10,MATCH('ENUMERACION DE ALOJAMIENTOS'!$R187,Datos!$K$6:$P$6,0),0)</f>
        <v>#N/A</v>
      </c>
      <c r="AY187" s="64" t="str">
        <f aca="false">IF($Q187&lt;&gt;"VIVIENDA","",IF(AV187&lt;AW187,"No cumple",""))</f>
        <v/>
      </c>
      <c r="AZ187" s="64" t="str">
        <f aca="false">IF($Q187&lt;&gt;"ESTUDIO","",IF(AV187&lt;AX187,"No cumple",""))</f>
        <v/>
      </c>
      <c r="BA187" s="49" t="n">
        <f aca="false">IF(U187&lt;=1,6,10)</f>
        <v>6</v>
      </c>
      <c r="BB187" s="49" t="n">
        <f aca="false">IF(Q187="ESTUDIO",2,IF((10-AT187)&gt;AT187,ROUNDDOWN(AT187/2,0),MIN(10-AT187,ROUNDDOWN(AT187/2,0))))</f>
        <v>0</v>
      </c>
      <c r="BC187" s="49" t="n">
        <f aca="false">IF((10-AT187-S187)&gt;AT187,ROUNDDOWN(AT187/2,0),MIN(10-AT187-S187,ROUNDDOWN(AT187/2,0)))</f>
        <v>0</v>
      </c>
      <c r="BD187" s="50" t="n">
        <f aca="false">IF(OR(Q187="ESTUDIO",AND(COUNTIF(Z187:AP187,"DOBLE")=1,COUNTIF(Z187:AP187,"Seleccione Tipo")=4)),2,IFERROR(ROUNDDOWN(MIN(BB187:BC187),0),0))</f>
        <v>0</v>
      </c>
      <c r="BE187" s="52" t="s">
        <v>67</v>
      </c>
      <c r="BF187" s="53" t="n">
        <f aca="false">IF(R187="POR HABITACIONES",SUM(BE187,AU187),IF(Q187="ESTUDIO",BD187,SUM(AT187,BE187)))</f>
        <v>0</v>
      </c>
      <c r="BG187" s="54" t="str">
        <f aca="false">IF(OR(COUNTIF(P187:BE187,"No cumple")&gt;0,BF187=0),"NO CLASIFICABLE",R187)</f>
        <v>NO CLASIFICABLE</v>
      </c>
      <c r="BH187" s="67" t="str">
        <f aca="false">IF(AND(OR(Q187&lt;&gt;"Seleccione Tipo",R187&lt;&gt;"Seleccione tipo alquiler"),BG187="Seleccione tipo alquiler"),"Es obligatorio para su clasificación rellenar TIPO y TIPO DE ALQUILER de la vivienda","")</f>
        <v/>
      </c>
    </row>
    <row r="188" customFormat="false" ht="23.3" hidden="false" customHeight="false" outlineLevel="0" collapsed="false">
      <c r="A188" s="56" t="s">
        <v>63</v>
      </c>
      <c r="B188" s="57" t="str">
        <f aca="false">VLOOKUP(A188,VIA_CODIGO,2,0)</f>
        <v>XX</v>
      </c>
      <c r="C188" s="40" t="n">
        <f aca="false">IFERROR(VLOOKUP('ENUMERACION DE ALOJAMIENTOS'!F188,Datos!$A$1:$B$47,2,0),"")</f>
        <v>0</v>
      </c>
      <c r="D188" s="58"/>
      <c r="E188" s="59" t="str">
        <f aca="false">IFERROR(VLOOKUP('ENUMERACION DE ALOJAMIENTOS'!G188,Datos!$D$2:$F$1070,3,0),"")</f>
        <v/>
      </c>
      <c r="F188" s="43" t="s">
        <v>64</v>
      </c>
      <c r="G188" s="43"/>
      <c r="H188" s="60"/>
      <c r="I188" s="61"/>
      <c r="J188" s="61"/>
      <c r="K188" s="61"/>
      <c r="L188" s="61"/>
      <c r="M188" s="62"/>
      <c r="N188" s="61"/>
      <c r="O188" s="61"/>
      <c r="P188" s="61"/>
      <c r="Q188" s="58" t="s">
        <v>65</v>
      </c>
      <c r="R188" s="63" t="s">
        <v>66</v>
      </c>
      <c r="S188" s="63"/>
      <c r="T188" s="48" t="str">
        <f aca="false">IF(R188="POR HABITACIONES",IF(S188="","NO CUMPLE",""),"")</f>
        <v/>
      </c>
      <c r="U188" s="61"/>
      <c r="V188" s="64" t="e">
        <f aca="false">VLOOKUP($V$10,Datos!$K$6:$M$11,MATCH('ENUMERACION DE ALOJAMIENTOS'!R188,Datos!$K$6:$M$6,0),0)</f>
        <v>#N/A</v>
      </c>
      <c r="W188" s="64" t="e">
        <f aca="false">IF(OR(U188=1,U188=""),V188,(SUM(COUNTIF(Z188:AP188,"INDIVIDUAL"),(COUNTIF(Z188:AP188,"DOBLE"))*2)))</f>
        <v>#N/A</v>
      </c>
      <c r="X188" s="64" t="n">
        <f aca="false">SUM(COUNTIF(Z188:AP188,"INDIVIDUAL"),(COUNTIF(Z188:AP188,"DOBLE"))*2)</f>
        <v>0</v>
      </c>
      <c r="Y188" s="64"/>
      <c r="Z188" s="61" t="s">
        <v>65</v>
      </c>
      <c r="AA188" s="64" t="e">
        <f aca="false">VLOOKUP(Z188,Datos!$K$6:$M$9,MATCH('ENUMERACION DE ALOJAMIENTOS'!$R188,Datos!$K$6:$M$6,0),0)</f>
        <v>#N/A</v>
      </c>
      <c r="AB188" s="64" t="e">
        <f aca="false">IF(AC188&gt;=AA188,"Cumple","No cumple")</f>
        <v>#N/A</v>
      </c>
      <c r="AC188" s="61"/>
      <c r="AD188" s="61" t="s">
        <v>65</v>
      </c>
      <c r="AE188" s="64" t="e">
        <f aca="false">VLOOKUP(AD188,Datos!$K$6:$M$9,MATCH('ENUMERACION DE ALOJAMIENTOS'!$R188,Datos!$K$6:$M$6,0),0)</f>
        <v>#N/A</v>
      </c>
      <c r="AF188" s="64" t="e">
        <f aca="false">IF(AG188&gt;=AE188,"Cumple","No cumple")</f>
        <v>#N/A</v>
      </c>
      <c r="AG188" s="61"/>
      <c r="AH188" s="61" t="s">
        <v>65</v>
      </c>
      <c r="AI188" s="64" t="e">
        <f aca="false">VLOOKUP(AH188,Datos!$K$6:$M$9,MATCH('ENUMERACION DE ALOJAMIENTOS'!$R188,Datos!$K$6:$M$6,0),0)</f>
        <v>#N/A</v>
      </c>
      <c r="AJ188" s="64" t="e">
        <f aca="false">IF(AK188&gt;=AI188,"Cumple","No cumple")</f>
        <v>#N/A</v>
      </c>
      <c r="AK188" s="61"/>
      <c r="AL188" s="61" t="s">
        <v>65</v>
      </c>
      <c r="AM188" s="64" t="e">
        <f aca="false">VLOOKUP(AL188,Datos!$K$6:$M$9,MATCH('ENUMERACION DE ALOJAMIENTOS'!$R188,Datos!$K$6:$M$6,0),0)</f>
        <v>#N/A</v>
      </c>
      <c r="AN188" s="64" t="e">
        <f aca="false">IF(AO188&gt;=AM188,"Cumple","No cumple")</f>
        <v>#N/A</v>
      </c>
      <c r="AO188" s="61"/>
      <c r="AP188" s="61" t="s">
        <v>65</v>
      </c>
      <c r="AQ188" s="64" t="e">
        <f aca="false">VLOOKUP(AP188,Datos!$K$6:$M$9,MATCH('ENUMERACION DE ALOJAMIENTOS'!$R188,Datos!$K$6:$M$6,0),0)</f>
        <v>#N/A</v>
      </c>
      <c r="AR188" s="64" t="e">
        <f aca="false">IF(AS188&gt;=AQ188,"Cumple","No cumple")</f>
        <v>#N/A</v>
      </c>
      <c r="AS188" s="61"/>
      <c r="AT188" s="65" t="n">
        <f aca="false">IFERROR(IF(Q188="ESTUDIO",BE188,IF(OR(U188=1,U188=""),MIN(X188,V188),W188)),0)</f>
        <v>0</v>
      </c>
      <c r="AU188" s="50" t="str">
        <f aca="false">IF(R188="POR HABITACIONES",AT188-S188,"")</f>
        <v/>
      </c>
      <c r="AV188" s="66" t="n">
        <v>0</v>
      </c>
      <c r="AW188" s="64" t="e">
        <f aca="false">IF(((VLOOKUP($AW$11,Datos!$K$6:$M$9,MATCH('ENUMERACION DE ALOJAMIENTOS'!$R188,Datos!$K$6:$M$6,0),0))*AT188)&lt;10,10,((VLOOKUP($AW$11,Datos!$K$6:$M$9,MATCH('ENUMERACION DE ALOJAMIENTOS'!$R188,Datos!$K$6:$M$6,0),0))*AT188))</f>
        <v>#N/A</v>
      </c>
      <c r="AX188" s="64" t="e">
        <f aca="false">VLOOKUP($AX$11,Datos!$K$6:$P$10,MATCH('ENUMERACION DE ALOJAMIENTOS'!$R188,Datos!$K$6:$P$6,0),0)</f>
        <v>#N/A</v>
      </c>
      <c r="AY188" s="64" t="str">
        <f aca="false">IF($Q188&lt;&gt;"VIVIENDA","",IF(AV188&lt;AW188,"No cumple",""))</f>
        <v/>
      </c>
      <c r="AZ188" s="64" t="str">
        <f aca="false">IF($Q188&lt;&gt;"ESTUDIO","",IF(AV188&lt;AX188,"No cumple",""))</f>
        <v/>
      </c>
      <c r="BA188" s="49" t="n">
        <f aca="false">IF(U188&lt;=1,6,10)</f>
        <v>6</v>
      </c>
      <c r="BB188" s="49" t="n">
        <f aca="false">IF(Q188="ESTUDIO",2,IF((10-AT188)&gt;AT188,ROUNDDOWN(AT188/2,0),MIN(10-AT188,ROUNDDOWN(AT188/2,0))))</f>
        <v>0</v>
      </c>
      <c r="BC188" s="49" t="n">
        <f aca="false">IF((10-AT188-S188)&gt;AT188,ROUNDDOWN(AT188/2,0),MIN(10-AT188-S188,ROUNDDOWN(AT188/2,0)))</f>
        <v>0</v>
      </c>
      <c r="BD188" s="50" t="n">
        <f aca="false">IF(OR(Q188="ESTUDIO",AND(COUNTIF(Z188:AP188,"DOBLE")=1,COUNTIF(Z188:AP188,"Seleccione Tipo")=4)),2,IFERROR(ROUNDDOWN(MIN(BB188:BC188),0),0))</f>
        <v>0</v>
      </c>
      <c r="BE188" s="52" t="s">
        <v>67</v>
      </c>
      <c r="BF188" s="53" t="n">
        <f aca="false">IF(R188="POR HABITACIONES",SUM(BE188,AU188),IF(Q188="ESTUDIO",BD188,SUM(AT188,BE188)))</f>
        <v>0</v>
      </c>
      <c r="BG188" s="54" t="str">
        <f aca="false">IF(OR(COUNTIF(P188:BE188,"No cumple")&gt;0,BF188=0),"NO CLASIFICABLE",R188)</f>
        <v>NO CLASIFICABLE</v>
      </c>
      <c r="BH188" s="67" t="str">
        <f aca="false">IF(AND(OR(Q188&lt;&gt;"Seleccione Tipo",R188&lt;&gt;"Seleccione tipo alquiler"),BG188="Seleccione tipo alquiler"),"Es obligatorio para su clasificación rellenar TIPO y TIPO DE ALQUILER de la vivienda","")</f>
        <v/>
      </c>
    </row>
    <row r="189" customFormat="false" ht="23.3" hidden="false" customHeight="false" outlineLevel="0" collapsed="false">
      <c r="A189" s="56" t="s">
        <v>63</v>
      </c>
      <c r="B189" s="57" t="str">
        <f aca="false">VLOOKUP(A189,VIA_CODIGO,2,0)</f>
        <v>XX</v>
      </c>
      <c r="C189" s="40" t="n">
        <f aca="false">IFERROR(VLOOKUP('ENUMERACION DE ALOJAMIENTOS'!F189,Datos!$A$1:$B$47,2,0),"")</f>
        <v>0</v>
      </c>
      <c r="D189" s="58"/>
      <c r="E189" s="59" t="str">
        <f aca="false">IFERROR(VLOOKUP('ENUMERACION DE ALOJAMIENTOS'!G189,Datos!$D$2:$F$1070,3,0),"")</f>
        <v/>
      </c>
      <c r="F189" s="43" t="s">
        <v>64</v>
      </c>
      <c r="G189" s="43"/>
      <c r="H189" s="60"/>
      <c r="I189" s="61"/>
      <c r="J189" s="61"/>
      <c r="K189" s="61"/>
      <c r="L189" s="61"/>
      <c r="M189" s="62"/>
      <c r="N189" s="61"/>
      <c r="O189" s="61"/>
      <c r="P189" s="61"/>
      <c r="Q189" s="58" t="s">
        <v>65</v>
      </c>
      <c r="R189" s="63" t="s">
        <v>66</v>
      </c>
      <c r="S189" s="63"/>
      <c r="T189" s="48" t="str">
        <f aca="false">IF(R189="POR HABITACIONES",IF(S189="","NO CUMPLE",""),"")</f>
        <v/>
      </c>
      <c r="U189" s="61"/>
      <c r="V189" s="64" t="e">
        <f aca="false">VLOOKUP($V$10,Datos!$K$6:$M$11,MATCH('ENUMERACION DE ALOJAMIENTOS'!R189,Datos!$K$6:$M$6,0),0)</f>
        <v>#N/A</v>
      </c>
      <c r="W189" s="64" t="e">
        <f aca="false">IF(OR(U189=1,U189=""),V189,(SUM(COUNTIF(Z189:AP189,"INDIVIDUAL"),(COUNTIF(Z189:AP189,"DOBLE"))*2)))</f>
        <v>#N/A</v>
      </c>
      <c r="X189" s="64" t="n">
        <f aca="false">SUM(COUNTIF(Z189:AP189,"INDIVIDUAL"),(COUNTIF(Z189:AP189,"DOBLE"))*2)</f>
        <v>0</v>
      </c>
      <c r="Y189" s="64"/>
      <c r="Z189" s="61" t="s">
        <v>65</v>
      </c>
      <c r="AA189" s="64" t="e">
        <f aca="false">VLOOKUP(Z189,Datos!$K$6:$M$9,MATCH('ENUMERACION DE ALOJAMIENTOS'!$R189,Datos!$K$6:$M$6,0),0)</f>
        <v>#N/A</v>
      </c>
      <c r="AB189" s="64" t="e">
        <f aca="false">IF(AC189&gt;=AA189,"Cumple","No cumple")</f>
        <v>#N/A</v>
      </c>
      <c r="AC189" s="61"/>
      <c r="AD189" s="61" t="s">
        <v>65</v>
      </c>
      <c r="AE189" s="64" t="e">
        <f aca="false">VLOOKUP(AD189,Datos!$K$6:$M$9,MATCH('ENUMERACION DE ALOJAMIENTOS'!$R189,Datos!$K$6:$M$6,0),0)</f>
        <v>#N/A</v>
      </c>
      <c r="AF189" s="64" t="e">
        <f aca="false">IF(AG189&gt;=AE189,"Cumple","No cumple")</f>
        <v>#N/A</v>
      </c>
      <c r="AG189" s="61"/>
      <c r="AH189" s="61" t="s">
        <v>65</v>
      </c>
      <c r="AI189" s="64" t="e">
        <f aca="false">VLOOKUP(AH189,Datos!$K$6:$M$9,MATCH('ENUMERACION DE ALOJAMIENTOS'!$R189,Datos!$K$6:$M$6,0),0)</f>
        <v>#N/A</v>
      </c>
      <c r="AJ189" s="64" t="e">
        <f aca="false">IF(AK189&gt;=AI189,"Cumple","No cumple")</f>
        <v>#N/A</v>
      </c>
      <c r="AK189" s="61"/>
      <c r="AL189" s="61" t="s">
        <v>65</v>
      </c>
      <c r="AM189" s="64" t="e">
        <f aca="false">VLOOKUP(AL189,Datos!$K$6:$M$9,MATCH('ENUMERACION DE ALOJAMIENTOS'!$R189,Datos!$K$6:$M$6,0),0)</f>
        <v>#N/A</v>
      </c>
      <c r="AN189" s="64" t="e">
        <f aca="false">IF(AO189&gt;=AM189,"Cumple","No cumple")</f>
        <v>#N/A</v>
      </c>
      <c r="AO189" s="61"/>
      <c r="AP189" s="61" t="s">
        <v>65</v>
      </c>
      <c r="AQ189" s="64" t="e">
        <f aca="false">VLOOKUP(AP189,Datos!$K$6:$M$9,MATCH('ENUMERACION DE ALOJAMIENTOS'!$R189,Datos!$K$6:$M$6,0),0)</f>
        <v>#N/A</v>
      </c>
      <c r="AR189" s="64" t="e">
        <f aca="false">IF(AS189&gt;=AQ189,"Cumple","No cumple")</f>
        <v>#N/A</v>
      </c>
      <c r="AS189" s="61"/>
      <c r="AT189" s="65" t="n">
        <f aca="false">IFERROR(IF(Q189="ESTUDIO",BE189,IF(OR(U189=1,U189=""),MIN(X189,V189),W189)),0)</f>
        <v>0</v>
      </c>
      <c r="AU189" s="50" t="str">
        <f aca="false">IF(R189="POR HABITACIONES",AT189-S189,"")</f>
        <v/>
      </c>
      <c r="AV189" s="66" t="n">
        <v>0</v>
      </c>
      <c r="AW189" s="64" t="e">
        <f aca="false">IF(((VLOOKUP($AW$11,Datos!$K$6:$M$9,MATCH('ENUMERACION DE ALOJAMIENTOS'!$R189,Datos!$K$6:$M$6,0),0))*AT189)&lt;10,10,((VLOOKUP($AW$11,Datos!$K$6:$M$9,MATCH('ENUMERACION DE ALOJAMIENTOS'!$R189,Datos!$K$6:$M$6,0),0))*AT189))</f>
        <v>#N/A</v>
      </c>
      <c r="AX189" s="64" t="e">
        <f aca="false">VLOOKUP($AX$11,Datos!$K$6:$P$10,MATCH('ENUMERACION DE ALOJAMIENTOS'!$R189,Datos!$K$6:$P$6,0),0)</f>
        <v>#N/A</v>
      </c>
      <c r="AY189" s="64" t="str">
        <f aca="false">IF($Q189&lt;&gt;"VIVIENDA","",IF(AV189&lt;AW189,"No cumple",""))</f>
        <v/>
      </c>
      <c r="AZ189" s="64" t="str">
        <f aca="false">IF($Q189&lt;&gt;"ESTUDIO","",IF(AV189&lt;AX189,"No cumple",""))</f>
        <v/>
      </c>
      <c r="BA189" s="49" t="n">
        <f aca="false">IF(U189&lt;=1,6,10)</f>
        <v>6</v>
      </c>
      <c r="BB189" s="49" t="n">
        <f aca="false">IF(Q189="ESTUDIO",2,IF((10-AT189)&gt;AT189,ROUNDDOWN(AT189/2,0),MIN(10-AT189,ROUNDDOWN(AT189/2,0))))</f>
        <v>0</v>
      </c>
      <c r="BC189" s="49" t="n">
        <f aca="false">IF((10-AT189-S189)&gt;AT189,ROUNDDOWN(AT189/2,0),MIN(10-AT189-S189,ROUNDDOWN(AT189/2,0)))</f>
        <v>0</v>
      </c>
      <c r="BD189" s="50" t="n">
        <f aca="false">IF(OR(Q189="ESTUDIO",AND(COUNTIF(Z189:AP189,"DOBLE")=1,COUNTIF(Z189:AP189,"Seleccione Tipo")=4)),2,IFERROR(ROUNDDOWN(MIN(BB189:BC189),0),0))</f>
        <v>0</v>
      </c>
      <c r="BE189" s="52" t="s">
        <v>67</v>
      </c>
      <c r="BF189" s="53" t="n">
        <f aca="false">IF(R189="POR HABITACIONES",SUM(BE189,AU189),IF(Q189="ESTUDIO",BD189,SUM(AT189,BE189)))</f>
        <v>0</v>
      </c>
      <c r="BG189" s="54" t="str">
        <f aca="false">IF(OR(COUNTIF(P189:BE189,"No cumple")&gt;0,BF189=0),"NO CLASIFICABLE",R189)</f>
        <v>NO CLASIFICABLE</v>
      </c>
      <c r="BH189" s="67" t="str">
        <f aca="false">IF(AND(OR(Q189&lt;&gt;"Seleccione Tipo",R189&lt;&gt;"Seleccione tipo alquiler"),BG189="Seleccione tipo alquiler"),"Es obligatorio para su clasificación rellenar TIPO y TIPO DE ALQUILER de la vivienda","")</f>
        <v/>
      </c>
    </row>
    <row r="190" customFormat="false" ht="23.3" hidden="false" customHeight="false" outlineLevel="0" collapsed="false">
      <c r="A190" s="56" t="s">
        <v>63</v>
      </c>
      <c r="B190" s="57" t="str">
        <f aca="false">VLOOKUP(A190,VIA_CODIGO,2,0)</f>
        <v>XX</v>
      </c>
      <c r="C190" s="40" t="n">
        <f aca="false">IFERROR(VLOOKUP('ENUMERACION DE ALOJAMIENTOS'!F190,Datos!$A$1:$B$47,2,0),"")</f>
        <v>0</v>
      </c>
      <c r="D190" s="58"/>
      <c r="E190" s="59" t="str">
        <f aca="false">IFERROR(VLOOKUP('ENUMERACION DE ALOJAMIENTOS'!G190,Datos!$D$2:$F$1070,3,0),"")</f>
        <v/>
      </c>
      <c r="F190" s="43" t="s">
        <v>64</v>
      </c>
      <c r="G190" s="43"/>
      <c r="H190" s="60"/>
      <c r="I190" s="61"/>
      <c r="J190" s="61"/>
      <c r="K190" s="61"/>
      <c r="L190" s="61"/>
      <c r="M190" s="62"/>
      <c r="N190" s="61"/>
      <c r="O190" s="61"/>
      <c r="P190" s="61"/>
      <c r="Q190" s="58" t="s">
        <v>65</v>
      </c>
      <c r="R190" s="63" t="s">
        <v>66</v>
      </c>
      <c r="S190" s="63"/>
      <c r="T190" s="48" t="str">
        <f aca="false">IF(R190="POR HABITACIONES",IF(S190="","NO CUMPLE",""),"")</f>
        <v/>
      </c>
      <c r="U190" s="61"/>
      <c r="V190" s="64" t="e">
        <f aca="false">VLOOKUP($V$10,Datos!$K$6:$M$11,MATCH('ENUMERACION DE ALOJAMIENTOS'!R190,Datos!$K$6:$M$6,0),0)</f>
        <v>#N/A</v>
      </c>
      <c r="W190" s="64" t="e">
        <f aca="false">IF(OR(U190=1,U190=""),V190,(SUM(COUNTIF(Z190:AP190,"INDIVIDUAL"),(COUNTIF(Z190:AP190,"DOBLE"))*2)))</f>
        <v>#N/A</v>
      </c>
      <c r="X190" s="64" t="n">
        <f aca="false">SUM(COUNTIF(Z190:AP190,"INDIVIDUAL"),(COUNTIF(Z190:AP190,"DOBLE"))*2)</f>
        <v>0</v>
      </c>
      <c r="Y190" s="64"/>
      <c r="Z190" s="61" t="s">
        <v>65</v>
      </c>
      <c r="AA190" s="64" t="e">
        <f aca="false">VLOOKUP(Z190,Datos!$K$6:$M$9,MATCH('ENUMERACION DE ALOJAMIENTOS'!$R190,Datos!$K$6:$M$6,0),0)</f>
        <v>#N/A</v>
      </c>
      <c r="AB190" s="64" t="e">
        <f aca="false">IF(AC190&gt;=AA190,"Cumple","No cumple")</f>
        <v>#N/A</v>
      </c>
      <c r="AC190" s="61"/>
      <c r="AD190" s="61" t="s">
        <v>65</v>
      </c>
      <c r="AE190" s="64" t="e">
        <f aca="false">VLOOKUP(AD190,Datos!$K$6:$M$9,MATCH('ENUMERACION DE ALOJAMIENTOS'!$R190,Datos!$K$6:$M$6,0),0)</f>
        <v>#N/A</v>
      </c>
      <c r="AF190" s="64" t="e">
        <f aca="false">IF(AG190&gt;=AE190,"Cumple","No cumple")</f>
        <v>#N/A</v>
      </c>
      <c r="AG190" s="61"/>
      <c r="AH190" s="61" t="s">
        <v>65</v>
      </c>
      <c r="AI190" s="64" t="e">
        <f aca="false">VLOOKUP(AH190,Datos!$K$6:$M$9,MATCH('ENUMERACION DE ALOJAMIENTOS'!$R190,Datos!$K$6:$M$6,0),0)</f>
        <v>#N/A</v>
      </c>
      <c r="AJ190" s="64" t="e">
        <f aca="false">IF(AK190&gt;=AI190,"Cumple","No cumple")</f>
        <v>#N/A</v>
      </c>
      <c r="AK190" s="61"/>
      <c r="AL190" s="61" t="s">
        <v>65</v>
      </c>
      <c r="AM190" s="64" t="e">
        <f aca="false">VLOOKUP(AL190,Datos!$K$6:$M$9,MATCH('ENUMERACION DE ALOJAMIENTOS'!$R190,Datos!$K$6:$M$6,0),0)</f>
        <v>#N/A</v>
      </c>
      <c r="AN190" s="64" t="e">
        <f aca="false">IF(AO190&gt;=AM190,"Cumple","No cumple")</f>
        <v>#N/A</v>
      </c>
      <c r="AO190" s="61"/>
      <c r="AP190" s="61" t="s">
        <v>65</v>
      </c>
      <c r="AQ190" s="64" t="e">
        <f aca="false">VLOOKUP(AP190,Datos!$K$6:$M$9,MATCH('ENUMERACION DE ALOJAMIENTOS'!$R190,Datos!$K$6:$M$6,0),0)</f>
        <v>#N/A</v>
      </c>
      <c r="AR190" s="64" t="e">
        <f aca="false">IF(AS190&gt;=AQ190,"Cumple","No cumple")</f>
        <v>#N/A</v>
      </c>
      <c r="AS190" s="61"/>
      <c r="AT190" s="65" t="n">
        <f aca="false">IFERROR(IF(Q190="ESTUDIO",BE190,IF(OR(U190=1,U190=""),MIN(X190,V190),W190)),0)</f>
        <v>0</v>
      </c>
      <c r="AU190" s="50" t="str">
        <f aca="false">IF(R190="POR HABITACIONES",AT190-S190,"")</f>
        <v/>
      </c>
      <c r="AV190" s="66" t="n">
        <v>0</v>
      </c>
      <c r="AW190" s="64" t="e">
        <f aca="false">IF(((VLOOKUP($AW$11,Datos!$K$6:$M$9,MATCH('ENUMERACION DE ALOJAMIENTOS'!$R190,Datos!$K$6:$M$6,0),0))*AT190)&lt;10,10,((VLOOKUP($AW$11,Datos!$K$6:$M$9,MATCH('ENUMERACION DE ALOJAMIENTOS'!$R190,Datos!$K$6:$M$6,0),0))*AT190))</f>
        <v>#N/A</v>
      </c>
      <c r="AX190" s="64" t="e">
        <f aca="false">VLOOKUP($AX$11,Datos!$K$6:$P$10,MATCH('ENUMERACION DE ALOJAMIENTOS'!$R190,Datos!$K$6:$P$6,0),0)</f>
        <v>#N/A</v>
      </c>
      <c r="AY190" s="64" t="str">
        <f aca="false">IF($Q190&lt;&gt;"VIVIENDA","",IF(AV190&lt;AW190,"No cumple",""))</f>
        <v/>
      </c>
      <c r="AZ190" s="64" t="str">
        <f aca="false">IF($Q190&lt;&gt;"ESTUDIO","",IF(AV190&lt;AX190,"No cumple",""))</f>
        <v/>
      </c>
      <c r="BA190" s="49" t="n">
        <f aca="false">IF(U190&lt;=1,6,10)</f>
        <v>6</v>
      </c>
      <c r="BB190" s="49" t="n">
        <f aca="false">IF(Q190="ESTUDIO",2,IF((10-AT190)&gt;AT190,ROUNDDOWN(AT190/2,0),MIN(10-AT190,ROUNDDOWN(AT190/2,0))))</f>
        <v>0</v>
      </c>
      <c r="BC190" s="49" t="n">
        <f aca="false">IF((10-AT190-S190)&gt;AT190,ROUNDDOWN(AT190/2,0),MIN(10-AT190-S190,ROUNDDOWN(AT190/2,0)))</f>
        <v>0</v>
      </c>
      <c r="BD190" s="50" t="n">
        <f aca="false">IF(OR(Q190="ESTUDIO",AND(COUNTIF(Z190:AP190,"DOBLE")=1,COUNTIF(Z190:AP190,"Seleccione Tipo")=4)),2,IFERROR(ROUNDDOWN(MIN(BB190:BC190),0),0))</f>
        <v>0</v>
      </c>
      <c r="BE190" s="52" t="s">
        <v>67</v>
      </c>
      <c r="BF190" s="53" t="n">
        <f aca="false">IF(R190="POR HABITACIONES",SUM(BE190,AU190),IF(Q190="ESTUDIO",BD190,SUM(AT190,BE190)))</f>
        <v>0</v>
      </c>
      <c r="BG190" s="54" t="str">
        <f aca="false">IF(OR(COUNTIF(P190:BE190,"No cumple")&gt;0,BF190=0),"NO CLASIFICABLE",R190)</f>
        <v>NO CLASIFICABLE</v>
      </c>
      <c r="BH190" s="67" t="str">
        <f aca="false">IF(AND(OR(Q190&lt;&gt;"Seleccione Tipo",R190&lt;&gt;"Seleccione tipo alquiler"),BG190="Seleccione tipo alquiler"),"Es obligatorio para su clasificación rellenar TIPO y TIPO DE ALQUILER de la vivienda","")</f>
        <v/>
      </c>
    </row>
    <row r="191" customFormat="false" ht="23.3" hidden="false" customHeight="false" outlineLevel="0" collapsed="false">
      <c r="A191" s="56" t="s">
        <v>63</v>
      </c>
      <c r="B191" s="57" t="str">
        <f aca="false">VLOOKUP(A191,VIA_CODIGO,2,0)</f>
        <v>XX</v>
      </c>
      <c r="C191" s="40" t="n">
        <f aca="false">IFERROR(VLOOKUP('ENUMERACION DE ALOJAMIENTOS'!F191,Datos!$A$1:$B$47,2,0),"")</f>
        <v>0</v>
      </c>
      <c r="D191" s="58"/>
      <c r="E191" s="59" t="str">
        <f aca="false">IFERROR(VLOOKUP('ENUMERACION DE ALOJAMIENTOS'!G191,Datos!$D$2:$F$1070,3,0),"")</f>
        <v/>
      </c>
      <c r="F191" s="43" t="s">
        <v>64</v>
      </c>
      <c r="G191" s="43"/>
      <c r="H191" s="60"/>
      <c r="I191" s="61"/>
      <c r="J191" s="61"/>
      <c r="K191" s="61"/>
      <c r="L191" s="61"/>
      <c r="M191" s="62"/>
      <c r="N191" s="61"/>
      <c r="O191" s="61"/>
      <c r="P191" s="61"/>
      <c r="Q191" s="58" t="s">
        <v>65</v>
      </c>
      <c r="R191" s="63" t="s">
        <v>66</v>
      </c>
      <c r="S191" s="63"/>
      <c r="T191" s="48" t="str">
        <f aca="false">IF(R191="POR HABITACIONES",IF(S191="","NO CUMPLE",""),"")</f>
        <v/>
      </c>
      <c r="U191" s="61"/>
      <c r="V191" s="64" t="e">
        <f aca="false">VLOOKUP($V$10,Datos!$K$6:$M$11,MATCH('ENUMERACION DE ALOJAMIENTOS'!R191,Datos!$K$6:$M$6,0),0)</f>
        <v>#N/A</v>
      </c>
      <c r="W191" s="64" t="e">
        <f aca="false">IF(OR(U191=1,U191=""),V191,(SUM(COUNTIF(Z191:AP191,"INDIVIDUAL"),(COUNTIF(Z191:AP191,"DOBLE"))*2)))</f>
        <v>#N/A</v>
      </c>
      <c r="X191" s="64" t="n">
        <f aca="false">SUM(COUNTIF(Z191:AP191,"INDIVIDUAL"),(COUNTIF(Z191:AP191,"DOBLE"))*2)</f>
        <v>0</v>
      </c>
      <c r="Y191" s="64"/>
      <c r="Z191" s="61" t="s">
        <v>65</v>
      </c>
      <c r="AA191" s="64" t="e">
        <f aca="false">VLOOKUP(Z191,Datos!$K$6:$M$9,MATCH('ENUMERACION DE ALOJAMIENTOS'!$R191,Datos!$K$6:$M$6,0),0)</f>
        <v>#N/A</v>
      </c>
      <c r="AB191" s="64" t="e">
        <f aca="false">IF(AC191&gt;=AA191,"Cumple","No cumple")</f>
        <v>#N/A</v>
      </c>
      <c r="AC191" s="61"/>
      <c r="AD191" s="61" t="s">
        <v>65</v>
      </c>
      <c r="AE191" s="64" t="e">
        <f aca="false">VLOOKUP(AD191,Datos!$K$6:$M$9,MATCH('ENUMERACION DE ALOJAMIENTOS'!$R191,Datos!$K$6:$M$6,0),0)</f>
        <v>#N/A</v>
      </c>
      <c r="AF191" s="64" t="e">
        <f aca="false">IF(AG191&gt;=AE191,"Cumple","No cumple")</f>
        <v>#N/A</v>
      </c>
      <c r="AG191" s="61"/>
      <c r="AH191" s="61" t="s">
        <v>65</v>
      </c>
      <c r="AI191" s="64" t="e">
        <f aca="false">VLOOKUP(AH191,Datos!$K$6:$M$9,MATCH('ENUMERACION DE ALOJAMIENTOS'!$R191,Datos!$K$6:$M$6,0),0)</f>
        <v>#N/A</v>
      </c>
      <c r="AJ191" s="64" t="e">
        <f aca="false">IF(AK191&gt;=AI191,"Cumple","No cumple")</f>
        <v>#N/A</v>
      </c>
      <c r="AK191" s="61"/>
      <c r="AL191" s="61" t="s">
        <v>65</v>
      </c>
      <c r="AM191" s="64" t="e">
        <f aca="false">VLOOKUP(AL191,Datos!$K$6:$M$9,MATCH('ENUMERACION DE ALOJAMIENTOS'!$R191,Datos!$K$6:$M$6,0),0)</f>
        <v>#N/A</v>
      </c>
      <c r="AN191" s="64" t="e">
        <f aca="false">IF(AO191&gt;=AM191,"Cumple","No cumple")</f>
        <v>#N/A</v>
      </c>
      <c r="AO191" s="61"/>
      <c r="AP191" s="61" t="s">
        <v>65</v>
      </c>
      <c r="AQ191" s="64" t="e">
        <f aca="false">VLOOKUP(AP191,Datos!$K$6:$M$9,MATCH('ENUMERACION DE ALOJAMIENTOS'!$R191,Datos!$K$6:$M$6,0),0)</f>
        <v>#N/A</v>
      </c>
      <c r="AR191" s="64" t="e">
        <f aca="false">IF(AS191&gt;=AQ191,"Cumple","No cumple")</f>
        <v>#N/A</v>
      </c>
      <c r="AS191" s="61"/>
      <c r="AT191" s="65" t="n">
        <f aca="false">IFERROR(IF(Q191="ESTUDIO",BE191,IF(OR(U191=1,U191=""),MIN(X191,V191),W191)),0)</f>
        <v>0</v>
      </c>
      <c r="AU191" s="50" t="str">
        <f aca="false">IF(R191="POR HABITACIONES",AT191-S191,"")</f>
        <v/>
      </c>
      <c r="AV191" s="66" t="n">
        <v>0</v>
      </c>
      <c r="AW191" s="64" t="e">
        <f aca="false">IF(((VLOOKUP($AW$11,Datos!$K$6:$M$9,MATCH('ENUMERACION DE ALOJAMIENTOS'!$R191,Datos!$K$6:$M$6,0),0))*AT191)&lt;10,10,((VLOOKUP($AW$11,Datos!$K$6:$M$9,MATCH('ENUMERACION DE ALOJAMIENTOS'!$R191,Datos!$K$6:$M$6,0),0))*AT191))</f>
        <v>#N/A</v>
      </c>
      <c r="AX191" s="64" t="e">
        <f aca="false">VLOOKUP($AX$11,Datos!$K$6:$P$10,MATCH('ENUMERACION DE ALOJAMIENTOS'!$R191,Datos!$K$6:$P$6,0),0)</f>
        <v>#N/A</v>
      </c>
      <c r="AY191" s="64" t="str">
        <f aca="false">IF($Q191&lt;&gt;"VIVIENDA","",IF(AV191&lt;AW191,"No cumple",""))</f>
        <v/>
      </c>
      <c r="AZ191" s="64" t="str">
        <f aca="false">IF($Q191&lt;&gt;"ESTUDIO","",IF(AV191&lt;AX191,"No cumple",""))</f>
        <v/>
      </c>
      <c r="BA191" s="49" t="n">
        <f aca="false">IF(U191&lt;=1,6,10)</f>
        <v>6</v>
      </c>
      <c r="BB191" s="49" t="n">
        <f aca="false">IF(Q191="ESTUDIO",2,IF((10-AT191)&gt;AT191,ROUNDDOWN(AT191/2,0),MIN(10-AT191,ROUNDDOWN(AT191/2,0))))</f>
        <v>0</v>
      </c>
      <c r="BC191" s="49" t="n">
        <f aca="false">IF((10-AT191-S191)&gt;AT191,ROUNDDOWN(AT191/2,0),MIN(10-AT191-S191,ROUNDDOWN(AT191/2,0)))</f>
        <v>0</v>
      </c>
      <c r="BD191" s="50" t="n">
        <f aca="false">IF(OR(Q191="ESTUDIO",AND(COUNTIF(Z191:AP191,"DOBLE")=1,COUNTIF(Z191:AP191,"Seleccione Tipo")=4)),2,IFERROR(ROUNDDOWN(MIN(BB191:BC191),0),0))</f>
        <v>0</v>
      </c>
      <c r="BE191" s="52" t="s">
        <v>67</v>
      </c>
      <c r="BF191" s="53" t="n">
        <f aca="false">IF(R191="POR HABITACIONES",SUM(BE191,AU191),IF(Q191="ESTUDIO",BD191,SUM(AT191,BE191)))</f>
        <v>0</v>
      </c>
      <c r="BG191" s="54" t="str">
        <f aca="false">IF(OR(COUNTIF(P191:BE191,"No cumple")&gt;0,BF191=0),"NO CLASIFICABLE",R191)</f>
        <v>NO CLASIFICABLE</v>
      </c>
      <c r="BH191" s="67" t="str">
        <f aca="false">IF(AND(OR(Q191&lt;&gt;"Seleccione Tipo",R191&lt;&gt;"Seleccione tipo alquiler"),BG191="Seleccione tipo alquiler"),"Es obligatorio para su clasificación rellenar TIPO y TIPO DE ALQUILER de la vivienda","")</f>
        <v/>
      </c>
    </row>
    <row r="192" customFormat="false" ht="23.3" hidden="false" customHeight="false" outlineLevel="0" collapsed="false">
      <c r="A192" s="56" t="s">
        <v>63</v>
      </c>
      <c r="B192" s="57" t="str">
        <f aca="false">VLOOKUP(A192,VIA_CODIGO,2,0)</f>
        <v>XX</v>
      </c>
      <c r="C192" s="40" t="n">
        <f aca="false">IFERROR(VLOOKUP('ENUMERACION DE ALOJAMIENTOS'!F192,Datos!$A$1:$B$47,2,0),"")</f>
        <v>0</v>
      </c>
      <c r="D192" s="58"/>
      <c r="E192" s="59" t="str">
        <f aca="false">IFERROR(VLOOKUP('ENUMERACION DE ALOJAMIENTOS'!G192,Datos!$D$2:$F$1070,3,0),"")</f>
        <v/>
      </c>
      <c r="F192" s="43" t="s">
        <v>64</v>
      </c>
      <c r="G192" s="43"/>
      <c r="H192" s="60"/>
      <c r="I192" s="61"/>
      <c r="J192" s="61"/>
      <c r="K192" s="61"/>
      <c r="L192" s="61"/>
      <c r="M192" s="62"/>
      <c r="N192" s="61"/>
      <c r="O192" s="61"/>
      <c r="P192" s="61"/>
      <c r="Q192" s="58" t="s">
        <v>65</v>
      </c>
      <c r="R192" s="63" t="s">
        <v>66</v>
      </c>
      <c r="S192" s="63"/>
      <c r="T192" s="48" t="str">
        <f aca="false">IF(R192="POR HABITACIONES",IF(S192="","NO CUMPLE",""),"")</f>
        <v/>
      </c>
      <c r="U192" s="61"/>
      <c r="V192" s="64" t="e">
        <f aca="false">VLOOKUP($V$10,Datos!$K$6:$M$11,MATCH('ENUMERACION DE ALOJAMIENTOS'!R192,Datos!$K$6:$M$6,0),0)</f>
        <v>#N/A</v>
      </c>
      <c r="W192" s="64" t="e">
        <f aca="false">IF(OR(U192=1,U192=""),V192,(SUM(COUNTIF(Z192:AP192,"INDIVIDUAL"),(COUNTIF(Z192:AP192,"DOBLE"))*2)))</f>
        <v>#N/A</v>
      </c>
      <c r="X192" s="64" t="n">
        <f aca="false">SUM(COUNTIF(Z192:AP192,"INDIVIDUAL"),(COUNTIF(Z192:AP192,"DOBLE"))*2)</f>
        <v>0</v>
      </c>
      <c r="Y192" s="64"/>
      <c r="Z192" s="61" t="s">
        <v>65</v>
      </c>
      <c r="AA192" s="64" t="e">
        <f aca="false">VLOOKUP(Z192,Datos!$K$6:$M$9,MATCH('ENUMERACION DE ALOJAMIENTOS'!$R192,Datos!$K$6:$M$6,0),0)</f>
        <v>#N/A</v>
      </c>
      <c r="AB192" s="64" t="e">
        <f aca="false">IF(AC192&gt;=AA192,"Cumple","No cumple")</f>
        <v>#N/A</v>
      </c>
      <c r="AC192" s="61"/>
      <c r="AD192" s="61" t="s">
        <v>65</v>
      </c>
      <c r="AE192" s="64" t="e">
        <f aca="false">VLOOKUP(AD192,Datos!$K$6:$M$9,MATCH('ENUMERACION DE ALOJAMIENTOS'!$R192,Datos!$K$6:$M$6,0),0)</f>
        <v>#N/A</v>
      </c>
      <c r="AF192" s="64" t="e">
        <f aca="false">IF(AG192&gt;=AE192,"Cumple","No cumple")</f>
        <v>#N/A</v>
      </c>
      <c r="AG192" s="61"/>
      <c r="AH192" s="61" t="s">
        <v>65</v>
      </c>
      <c r="AI192" s="64" t="e">
        <f aca="false">VLOOKUP(AH192,Datos!$K$6:$M$9,MATCH('ENUMERACION DE ALOJAMIENTOS'!$R192,Datos!$K$6:$M$6,0),0)</f>
        <v>#N/A</v>
      </c>
      <c r="AJ192" s="64" t="e">
        <f aca="false">IF(AK192&gt;=AI192,"Cumple","No cumple")</f>
        <v>#N/A</v>
      </c>
      <c r="AK192" s="61"/>
      <c r="AL192" s="61" t="s">
        <v>65</v>
      </c>
      <c r="AM192" s="64" t="e">
        <f aca="false">VLOOKUP(AL192,Datos!$K$6:$M$9,MATCH('ENUMERACION DE ALOJAMIENTOS'!$R192,Datos!$K$6:$M$6,0),0)</f>
        <v>#N/A</v>
      </c>
      <c r="AN192" s="64" t="e">
        <f aca="false">IF(AO192&gt;=AM192,"Cumple","No cumple")</f>
        <v>#N/A</v>
      </c>
      <c r="AO192" s="61"/>
      <c r="AP192" s="61" t="s">
        <v>65</v>
      </c>
      <c r="AQ192" s="64" t="e">
        <f aca="false">VLOOKUP(AP192,Datos!$K$6:$M$9,MATCH('ENUMERACION DE ALOJAMIENTOS'!$R192,Datos!$K$6:$M$6,0),0)</f>
        <v>#N/A</v>
      </c>
      <c r="AR192" s="64" t="e">
        <f aca="false">IF(AS192&gt;=AQ192,"Cumple","No cumple")</f>
        <v>#N/A</v>
      </c>
      <c r="AS192" s="61"/>
      <c r="AT192" s="65" t="n">
        <f aca="false">IFERROR(IF(Q192="ESTUDIO",BE192,IF(OR(U192=1,U192=""),MIN(X192,V192),W192)),0)</f>
        <v>0</v>
      </c>
      <c r="AU192" s="50" t="str">
        <f aca="false">IF(R192="POR HABITACIONES",AT192-S192,"")</f>
        <v/>
      </c>
      <c r="AV192" s="66" t="n">
        <v>0</v>
      </c>
      <c r="AW192" s="64" t="e">
        <f aca="false">IF(((VLOOKUP($AW$11,Datos!$K$6:$M$9,MATCH('ENUMERACION DE ALOJAMIENTOS'!$R192,Datos!$K$6:$M$6,0),0))*AT192)&lt;10,10,((VLOOKUP($AW$11,Datos!$K$6:$M$9,MATCH('ENUMERACION DE ALOJAMIENTOS'!$R192,Datos!$K$6:$M$6,0),0))*AT192))</f>
        <v>#N/A</v>
      </c>
      <c r="AX192" s="64" t="e">
        <f aca="false">VLOOKUP($AX$11,Datos!$K$6:$P$10,MATCH('ENUMERACION DE ALOJAMIENTOS'!$R192,Datos!$K$6:$P$6,0),0)</f>
        <v>#N/A</v>
      </c>
      <c r="AY192" s="64" t="str">
        <f aca="false">IF($Q192&lt;&gt;"VIVIENDA","",IF(AV192&lt;AW192,"No cumple",""))</f>
        <v/>
      </c>
      <c r="AZ192" s="64" t="str">
        <f aca="false">IF($Q192&lt;&gt;"ESTUDIO","",IF(AV192&lt;AX192,"No cumple",""))</f>
        <v/>
      </c>
      <c r="BA192" s="49" t="n">
        <f aca="false">IF(U192&lt;=1,6,10)</f>
        <v>6</v>
      </c>
      <c r="BB192" s="49" t="n">
        <f aca="false">IF(Q192="ESTUDIO",2,IF((10-AT192)&gt;AT192,ROUNDDOWN(AT192/2,0),MIN(10-AT192,ROUNDDOWN(AT192/2,0))))</f>
        <v>0</v>
      </c>
      <c r="BC192" s="49" t="n">
        <f aca="false">IF((10-AT192-S192)&gt;AT192,ROUNDDOWN(AT192/2,0),MIN(10-AT192-S192,ROUNDDOWN(AT192/2,0)))</f>
        <v>0</v>
      </c>
      <c r="BD192" s="50" t="n">
        <f aca="false">IF(OR(Q192="ESTUDIO",AND(COUNTIF(Z192:AP192,"DOBLE")=1,COUNTIF(Z192:AP192,"Seleccione Tipo")=4)),2,IFERROR(ROUNDDOWN(MIN(BB192:BC192),0),0))</f>
        <v>0</v>
      </c>
      <c r="BE192" s="52" t="s">
        <v>67</v>
      </c>
      <c r="BF192" s="53" t="n">
        <f aca="false">IF(R192="POR HABITACIONES",SUM(BE192,AU192),IF(Q192="ESTUDIO",BD192,SUM(AT192,BE192)))</f>
        <v>0</v>
      </c>
      <c r="BG192" s="54" t="str">
        <f aca="false">IF(OR(COUNTIF(P192:BE192,"No cumple")&gt;0,BF192=0),"NO CLASIFICABLE",R192)</f>
        <v>NO CLASIFICABLE</v>
      </c>
      <c r="BH192" s="67" t="str">
        <f aca="false">IF(AND(OR(Q192&lt;&gt;"Seleccione Tipo",R192&lt;&gt;"Seleccione tipo alquiler"),BG192="Seleccione tipo alquiler"),"Es obligatorio para su clasificación rellenar TIPO y TIPO DE ALQUILER de la vivienda","")</f>
        <v/>
      </c>
    </row>
    <row r="193" customFormat="false" ht="23.3" hidden="false" customHeight="false" outlineLevel="0" collapsed="false">
      <c r="A193" s="56" t="s">
        <v>63</v>
      </c>
      <c r="B193" s="57" t="str">
        <f aca="false">VLOOKUP(A193,VIA_CODIGO,2,0)</f>
        <v>XX</v>
      </c>
      <c r="C193" s="40" t="n">
        <f aca="false">IFERROR(VLOOKUP('ENUMERACION DE ALOJAMIENTOS'!F193,Datos!$A$1:$B$47,2,0),"")</f>
        <v>0</v>
      </c>
      <c r="D193" s="58"/>
      <c r="E193" s="59" t="str">
        <f aca="false">IFERROR(VLOOKUP('ENUMERACION DE ALOJAMIENTOS'!G193,Datos!$D$2:$F$1070,3,0),"")</f>
        <v/>
      </c>
      <c r="F193" s="43" t="s">
        <v>64</v>
      </c>
      <c r="G193" s="43"/>
      <c r="H193" s="60"/>
      <c r="I193" s="61"/>
      <c r="J193" s="61"/>
      <c r="K193" s="61"/>
      <c r="L193" s="61"/>
      <c r="M193" s="62"/>
      <c r="N193" s="61"/>
      <c r="O193" s="61"/>
      <c r="P193" s="61"/>
      <c r="Q193" s="58" t="s">
        <v>65</v>
      </c>
      <c r="R193" s="63" t="s">
        <v>66</v>
      </c>
      <c r="S193" s="63"/>
      <c r="T193" s="48" t="str">
        <f aca="false">IF(R193="POR HABITACIONES",IF(S193="","NO CUMPLE",""),"")</f>
        <v/>
      </c>
      <c r="U193" s="61"/>
      <c r="V193" s="64" t="e">
        <f aca="false">VLOOKUP($V$10,Datos!$K$6:$M$11,MATCH('ENUMERACION DE ALOJAMIENTOS'!R193,Datos!$K$6:$M$6,0),0)</f>
        <v>#N/A</v>
      </c>
      <c r="W193" s="64" t="e">
        <f aca="false">IF(OR(U193=1,U193=""),V193,(SUM(COUNTIF(Z193:AP193,"INDIVIDUAL"),(COUNTIF(Z193:AP193,"DOBLE"))*2)))</f>
        <v>#N/A</v>
      </c>
      <c r="X193" s="64" t="n">
        <f aca="false">SUM(COUNTIF(Z193:AP193,"INDIVIDUAL"),(COUNTIF(Z193:AP193,"DOBLE"))*2)</f>
        <v>0</v>
      </c>
      <c r="Y193" s="64"/>
      <c r="Z193" s="61" t="s">
        <v>65</v>
      </c>
      <c r="AA193" s="64" t="e">
        <f aca="false">VLOOKUP(Z193,Datos!$K$6:$M$9,MATCH('ENUMERACION DE ALOJAMIENTOS'!$R193,Datos!$K$6:$M$6,0),0)</f>
        <v>#N/A</v>
      </c>
      <c r="AB193" s="64" t="e">
        <f aca="false">IF(AC193&gt;=AA193,"Cumple","No cumple")</f>
        <v>#N/A</v>
      </c>
      <c r="AC193" s="61"/>
      <c r="AD193" s="61" t="s">
        <v>65</v>
      </c>
      <c r="AE193" s="64" t="e">
        <f aca="false">VLOOKUP(AD193,Datos!$K$6:$M$9,MATCH('ENUMERACION DE ALOJAMIENTOS'!$R193,Datos!$K$6:$M$6,0),0)</f>
        <v>#N/A</v>
      </c>
      <c r="AF193" s="64" t="e">
        <f aca="false">IF(AG193&gt;=AE193,"Cumple","No cumple")</f>
        <v>#N/A</v>
      </c>
      <c r="AG193" s="61"/>
      <c r="AH193" s="61" t="s">
        <v>65</v>
      </c>
      <c r="AI193" s="64" t="e">
        <f aca="false">VLOOKUP(AH193,Datos!$K$6:$M$9,MATCH('ENUMERACION DE ALOJAMIENTOS'!$R193,Datos!$K$6:$M$6,0),0)</f>
        <v>#N/A</v>
      </c>
      <c r="AJ193" s="64" t="e">
        <f aca="false">IF(AK193&gt;=AI193,"Cumple","No cumple")</f>
        <v>#N/A</v>
      </c>
      <c r="AK193" s="61"/>
      <c r="AL193" s="61" t="s">
        <v>65</v>
      </c>
      <c r="AM193" s="64" t="e">
        <f aca="false">VLOOKUP(AL193,Datos!$K$6:$M$9,MATCH('ENUMERACION DE ALOJAMIENTOS'!$R193,Datos!$K$6:$M$6,0),0)</f>
        <v>#N/A</v>
      </c>
      <c r="AN193" s="64" t="e">
        <f aca="false">IF(AO193&gt;=AM193,"Cumple","No cumple")</f>
        <v>#N/A</v>
      </c>
      <c r="AO193" s="61"/>
      <c r="AP193" s="61" t="s">
        <v>65</v>
      </c>
      <c r="AQ193" s="64" t="e">
        <f aca="false">VLOOKUP(AP193,Datos!$K$6:$M$9,MATCH('ENUMERACION DE ALOJAMIENTOS'!$R193,Datos!$K$6:$M$6,0),0)</f>
        <v>#N/A</v>
      </c>
      <c r="AR193" s="64" t="e">
        <f aca="false">IF(AS193&gt;=AQ193,"Cumple","No cumple")</f>
        <v>#N/A</v>
      </c>
      <c r="AS193" s="61"/>
      <c r="AT193" s="65" t="n">
        <f aca="false">IFERROR(IF(Q193="ESTUDIO",BE193,IF(OR(U193=1,U193=""),MIN(X193,V193),W193)),0)</f>
        <v>0</v>
      </c>
      <c r="AU193" s="50" t="str">
        <f aca="false">IF(R193="POR HABITACIONES",AT193-S193,"")</f>
        <v/>
      </c>
      <c r="AV193" s="66" t="n">
        <v>0</v>
      </c>
      <c r="AW193" s="64" t="e">
        <f aca="false">IF(((VLOOKUP($AW$11,Datos!$K$6:$M$9,MATCH('ENUMERACION DE ALOJAMIENTOS'!$R193,Datos!$K$6:$M$6,0),0))*AT193)&lt;10,10,((VLOOKUP($AW$11,Datos!$K$6:$M$9,MATCH('ENUMERACION DE ALOJAMIENTOS'!$R193,Datos!$K$6:$M$6,0),0))*AT193))</f>
        <v>#N/A</v>
      </c>
      <c r="AX193" s="64" t="e">
        <f aca="false">VLOOKUP($AX$11,Datos!$K$6:$P$10,MATCH('ENUMERACION DE ALOJAMIENTOS'!$R193,Datos!$K$6:$P$6,0),0)</f>
        <v>#N/A</v>
      </c>
      <c r="AY193" s="64" t="str">
        <f aca="false">IF($Q193&lt;&gt;"VIVIENDA","",IF(AV193&lt;AW193,"No cumple",""))</f>
        <v/>
      </c>
      <c r="AZ193" s="64" t="str">
        <f aca="false">IF($Q193&lt;&gt;"ESTUDIO","",IF(AV193&lt;AX193,"No cumple",""))</f>
        <v/>
      </c>
      <c r="BA193" s="49" t="n">
        <f aca="false">IF(U193&lt;=1,6,10)</f>
        <v>6</v>
      </c>
      <c r="BB193" s="49" t="n">
        <f aca="false">IF(Q193="ESTUDIO",2,IF((10-AT193)&gt;AT193,ROUNDDOWN(AT193/2,0),MIN(10-AT193,ROUNDDOWN(AT193/2,0))))</f>
        <v>0</v>
      </c>
      <c r="BC193" s="49" t="n">
        <f aca="false">IF((10-AT193-S193)&gt;AT193,ROUNDDOWN(AT193/2,0),MIN(10-AT193-S193,ROUNDDOWN(AT193/2,0)))</f>
        <v>0</v>
      </c>
      <c r="BD193" s="50" t="n">
        <f aca="false">IF(OR(Q193="ESTUDIO",AND(COUNTIF(Z193:AP193,"DOBLE")=1,COUNTIF(Z193:AP193,"Seleccione Tipo")=4)),2,IFERROR(ROUNDDOWN(MIN(BB193:BC193),0),0))</f>
        <v>0</v>
      </c>
      <c r="BE193" s="52" t="s">
        <v>67</v>
      </c>
      <c r="BF193" s="53" t="n">
        <f aca="false">IF(R193="POR HABITACIONES",SUM(BE193,AU193),IF(Q193="ESTUDIO",BD193,SUM(AT193,BE193)))</f>
        <v>0</v>
      </c>
      <c r="BG193" s="54" t="str">
        <f aca="false">IF(OR(COUNTIF(P193:BE193,"No cumple")&gt;0,BF193=0),"NO CLASIFICABLE",R193)</f>
        <v>NO CLASIFICABLE</v>
      </c>
      <c r="BH193" s="67" t="str">
        <f aca="false">IF(AND(OR(Q193&lt;&gt;"Seleccione Tipo",R193&lt;&gt;"Seleccione tipo alquiler"),BG193="Seleccione tipo alquiler"),"Es obligatorio para su clasificación rellenar TIPO y TIPO DE ALQUILER de la vivienda","")</f>
        <v/>
      </c>
    </row>
    <row r="194" customFormat="false" ht="23.3" hidden="false" customHeight="false" outlineLevel="0" collapsed="false">
      <c r="A194" s="56" t="s">
        <v>63</v>
      </c>
      <c r="B194" s="57" t="str">
        <f aca="false">VLOOKUP(A194,VIA_CODIGO,2,0)</f>
        <v>XX</v>
      </c>
      <c r="C194" s="40" t="n">
        <f aca="false">IFERROR(VLOOKUP('ENUMERACION DE ALOJAMIENTOS'!F194,Datos!$A$1:$B$47,2,0),"")</f>
        <v>0</v>
      </c>
      <c r="D194" s="58"/>
      <c r="E194" s="59" t="str">
        <f aca="false">IFERROR(VLOOKUP('ENUMERACION DE ALOJAMIENTOS'!G194,Datos!$D$2:$F$1070,3,0),"")</f>
        <v/>
      </c>
      <c r="F194" s="43" t="s">
        <v>64</v>
      </c>
      <c r="G194" s="43"/>
      <c r="H194" s="60"/>
      <c r="I194" s="61"/>
      <c r="J194" s="61"/>
      <c r="K194" s="61"/>
      <c r="L194" s="61"/>
      <c r="M194" s="62"/>
      <c r="N194" s="61"/>
      <c r="O194" s="61"/>
      <c r="P194" s="61"/>
      <c r="Q194" s="58" t="s">
        <v>65</v>
      </c>
      <c r="R194" s="63" t="s">
        <v>66</v>
      </c>
      <c r="S194" s="63"/>
      <c r="T194" s="48" t="str">
        <f aca="false">IF(R194="POR HABITACIONES",IF(S194="","NO CUMPLE",""),"")</f>
        <v/>
      </c>
      <c r="U194" s="61"/>
      <c r="V194" s="64" t="e">
        <f aca="false">VLOOKUP($V$10,Datos!$K$6:$M$11,MATCH('ENUMERACION DE ALOJAMIENTOS'!R194,Datos!$K$6:$M$6,0),0)</f>
        <v>#N/A</v>
      </c>
      <c r="W194" s="64" t="e">
        <f aca="false">IF(OR(U194=1,U194=""),V194,(SUM(COUNTIF(Z194:AP194,"INDIVIDUAL"),(COUNTIF(Z194:AP194,"DOBLE"))*2)))</f>
        <v>#N/A</v>
      </c>
      <c r="X194" s="64" t="n">
        <f aca="false">SUM(COUNTIF(Z194:AP194,"INDIVIDUAL"),(COUNTIF(Z194:AP194,"DOBLE"))*2)</f>
        <v>0</v>
      </c>
      <c r="Y194" s="64"/>
      <c r="Z194" s="61" t="s">
        <v>65</v>
      </c>
      <c r="AA194" s="64" t="e">
        <f aca="false">VLOOKUP(Z194,Datos!$K$6:$M$9,MATCH('ENUMERACION DE ALOJAMIENTOS'!$R194,Datos!$K$6:$M$6,0),0)</f>
        <v>#N/A</v>
      </c>
      <c r="AB194" s="64" t="e">
        <f aca="false">IF(AC194&gt;=AA194,"Cumple","No cumple")</f>
        <v>#N/A</v>
      </c>
      <c r="AC194" s="61"/>
      <c r="AD194" s="61" t="s">
        <v>65</v>
      </c>
      <c r="AE194" s="64" t="e">
        <f aca="false">VLOOKUP(AD194,Datos!$K$6:$M$9,MATCH('ENUMERACION DE ALOJAMIENTOS'!$R194,Datos!$K$6:$M$6,0),0)</f>
        <v>#N/A</v>
      </c>
      <c r="AF194" s="64" t="e">
        <f aca="false">IF(AG194&gt;=AE194,"Cumple","No cumple")</f>
        <v>#N/A</v>
      </c>
      <c r="AG194" s="61"/>
      <c r="AH194" s="61" t="s">
        <v>65</v>
      </c>
      <c r="AI194" s="64" t="e">
        <f aca="false">VLOOKUP(AH194,Datos!$K$6:$M$9,MATCH('ENUMERACION DE ALOJAMIENTOS'!$R194,Datos!$K$6:$M$6,0),0)</f>
        <v>#N/A</v>
      </c>
      <c r="AJ194" s="64" t="e">
        <f aca="false">IF(AK194&gt;=AI194,"Cumple","No cumple")</f>
        <v>#N/A</v>
      </c>
      <c r="AK194" s="61"/>
      <c r="AL194" s="61" t="s">
        <v>65</v>
      </c>
      <c r="AM194" s="64" t="e">
        <f aca="false">VLOOKUP(AL194,Datos!$K$6:$M$9,MATCH('ENUMERACION DE ALOJAMIENTOS'!$R194,Datos!$K$6:$M$6,0),0)</f>
        <v>#N/A</v>
      </c>
      <c r="AN194" s="64" t="e">
        <f aca="false">IF(AO194&gt;=AM194,"Cumple","No cumple")</f>
        <v>#N/A</v>
      </c>
      <c r="AO194" s="61"/>
      <c r="AP194" s="61" t="s">
        <v>65</v>
      </c>
      <c r="AQ194" s="64" t="e">
        <f aca="false">VLOOKUP(AP194,Datos!$K$6:$M$9,MATCH('ENUMERACION DE ALOJAMIENTOS'!$R194,Datos!$K$6:$M$6,0),0)</f>
        <v>#N/A</v>
      </c>
      <c r="AR194" s="64" t="e">
        <f aca="false">IF(AS194&gt;=AQ194,"Cumple","No cumple")</f>
        <v>#N/A</v>
      </c>
      <c r="AS194" s="61"/>
      <c r="AT194" s="65" t="n">
        <f aca="false">IFERROR(IF(Q194="ESTUDIO",BE194,IF(OR(U194=1,U194=""),MIN(X194,V194),W194)),0)</f>
        <v>0</v>
      </c>
      <c r="AU194" s="50" t="str">
        <f aca="false">IF(R194="POR HABITACIONES",AT194-S194,"")</f>
        <v/>
      </c>
      <c r="AV194" s="66" t="n">
        <v>0</v>
      </c>
      <c r="AW194" s="64" t="e">
        <f aca="false">IF(((VLOOKUP($AW$11,Datos!$K$6:$M$9,MATCH('ENUMERACION DE ALOJAMIENTOS'!$R194,Datos!$K$6:$M$6,0),0))*AT194)&lt;10,10,((VLOOKUP($AW$11,Datos!$K$6:$M$9,MATCH('ENUMERACION DE ALOJAMIENTOS'!$R194,Datos!$K$6:$M$6,0),0))*AT194))</f>
        <v>#N/A</v>
      </c>
      <c r="AX194" s="64" t="e">
        <f aca="false">VLOOKUP($AX$11,Datos!$K$6:$P$10,MATCH('ENUMERACION DE ALOJAMIENTOS'!$R194,Datos!$K$6:$P$6,0),0)</f>
        <v>#N/A</v>
      </c>
      <c r="AY194" s="64" t="str">
        <f aca="false">IF($Q194&lt;&gt;"VIVIENDA","",IF(AV194&lt;AW194,"No cumple",""))</f>
        <v/>
      </c>
      <c r="AZ194" s="64" t="str">
        <f aca="false">IF($Q194&lt;&gt;"ESTUDIO","",IF(AV194&lt;AX194,"No cumple",""))</f>
        <v/>
      </c>
      <c r="BA194" s="49" t="n">
        <f aca="false">IF(U194&lt;=1,6,10)</f>
        <v>6</v>
      </c>
      <c r="BB194" s="49" t="n">
        <f aca="false">IF(Q194="ESTUDIO",2,IF((10-AT194)&gt;AT194,ROUNDDOWN(AT194/2,0),MIN(10-AT194,ROUNDDOWN(AT194/2,0))))</f>
        <v>0</v>
      </c>
      <c r="BC194" s="49" t="n">
        <f aca="false">IF((10-AT194-S194)&gt;AT194,ROUNDDOWN(AT194/2,0),MIN(10-AT194-S194,ROUNDDOWN(AT194/2,0)))</f>
        <v>0</v>
      </c>
      <c r="BD194" s="50" t="n">
        <f aca="false">IF(OR(Q194="ESTUDIO",AND(COUNTIF(Z194:AP194,"DOBLE")=1,COUNTIF(Z194:AP194,"Seleccione Tipo")=4)),2,IFERROR(ROUNDDOWN(MIN(BB194:BC194),0),0))</f>
        <v>0</v>
      </c>
      <c r="BE194" s="52" t="s">
        <v>67</v>
      </c>
      <c r="BF194" s="53" t="n">
        <f aca="false">IF(R194="POR HABITACIONES",SUM(BE194,AU194),IF(Q194="ESTUDIO",BD194,SUM(AT194,BE194)))</f>
        <v>0</v>
      </c>
      <c r="BG194" s="54" t="str">
        <f aca="false">IF(OR(COUNTIF(P194:BE194,"No cumple")&gt;0,BF194=0),"NO CLASIFICABLE",R194)</f>
        <v>NO CLASIFICABLE</v>
      </c>
      <c r="BH194" s="67" t="str">
        <f aca="false">IF(AND(OR(Q194&lt;&gt;"Seleccione Tipo",R194&lt;&gt;"Seleccione tipo alquiler"),BG194="Seleccione tipo alquiler"),"Es obligatorio para su clasificación rellenar TIPO y TIPO DE ALQUILER de la vivienda","")</f>
        <v/>
      </c>
    </row>
    <row r="195" customFormat="false" ht="23.3" hidden="false" customHeight="false" outlineLevel="0" collapsed="false">
      <c r="A195" s="56" t="s">
        <v>63</v>
      </c>
      <c r="B195" s="57" t="str">
        <f aca="false">VLOOKUP(A195,VIA_CODIGO,2,0)</f>
        <v>XX</v>
      </c>
      <c r="C195" s="40" t="n">
        <f aca="false">IFERROR(VLOOKUP('ENUMERACION DE ALOJAMIENTOS'!F195,Datos!$A$1:$B$47,2,0),"")</f>
        <v>0</v>
      </c>
      <c r="D195" s="58"/>
      <c r="E195" s="59" t="str">
        <f aca="false">IFERROR(VLOOKUP('ENUMERACION DE ALOJAMIENTOS'!G195,Datos!$D$2:$F$1070,3,0),"")</f>
        <v/>
      </c>
      <c r="F195" s="43" t="s">
        <v>64</v>
      </c>
      <c r="G195" s="43"/>
      <c r="H195" s="60"/>
      <c r="I195" s="61"/>
      <c r="J195" s="61"/>
      <c r="K195" s="61"/>
      <c r="L195" s="61"/>
      <c r="M195" s="62"/>
      <c r="N195" s="61"/>
      <c r="O195" s="61"/>
      <c r="P195" s="61"/>
      <c r="Q195" s="58" t="s">
        <v>65</v>
      </c>
      <c r="R195" s="63" t="s">
        <v>66</v>
      </c>
      <c r="S195" s="63"/>
      <c r="T195" s="48" t="str">
        <f aca="false">IF(R195="POR HABITACIONES",IF(S195="","NO CUMPLE",""),"")</f>
        <v/>
      </c>
      <c r="U195" s="61"/>
      <c r="V195" s="64" t="e">
        <f aca="false">VLOOKUP($V$10,Datos!$K$6:$M$11,MATCH('ENUMERACION DE ALOJAMIENTOS'!R195,Datos!$K$6:$M$6,0),0)</f>
        <v>#N/A</v>
      </c>
      <c r="W195" s="64" t="e">
        <f aca="false">IF(OR(U195=1,U195=""),V195,(SUM(COUNTIF(Z195:AP195,"INDIVIDUAL"),(COUNTIF(Z195:AP195,"DOBLE"))*2)))</f>
        <v>#N/A</v>
      </c>
      <c r="X195" s="64" t="n">
        <f aca="false">SUM(COUNTIF(Z195:AP195,"INDIVIDUAL"),(COUNTIF(Z195:AP195,"DOBLE"))*2)</f>
        <v>0</v>
      </c>
      <c r="Y195" s="64"/>
      <c r="Z195" s="61" t="s">
        <v>65</v>
      </c>
      <c r="AA195" s="64" t="e">
        <f aca="false">VLOOKUP(Z195,Datos!$K$6:$M$9,MATCH('ENUMERACION DE ALOJAMIENTOS'!$R195,Datos!$K$6:$M$6,0),0)</f>
        <v>#N/A</v>
      </c>
      <c r="AB195" s="64" t="e">
        <f aca="false">IF(AC195&gt;=AA195,"Cumple","No cumple")</f>
        <v>#N/A</v>
      </c>
      <c r="AC195" s="61"/>
      <c r="AD195" s="61" t="s">
        <v>65</v>
      </c>
      <c r="AE195" s="64" t="e">
        <f aca="false">VLOOKUP(AD195,Datos!$K$6:$M$9,MATCH('ENUMERACION DE ALOJAMIENTOS'!$R195,Datos!$K$6:$M$6,0),0)</f>
        <v>#N/A</v>
      </c>
      <c r="AF195" s="64" t="e">
        <f aca="false">IF(AG195&gt;=AE195,"Cumple","No cumple")</f>
        <v>#N/A</v>
      </c>
      <c r="AG195" s="61"/>
      <c r="AH195" s="61" t="s">
        <v>65</v>
      </c>
      <c r="AI195" s="64" t="e">
        <f aca="false">VLOOKUP(AH195,Datos!$K$6:$M$9,MATCH('ENUMERACION DE ALOJAMIENTOS'!$R195,Datos!$K$6:$M$6,0),0)</f>
        <v>#N/A</v>
      </c>
      <c r="AJ195" s="64" t="e">
        <f aca="false">IF(AK195&gt;=AI195,"Cumple","No cumple")</f>
        <v>#N/A</v>
      </c>
      <c r="AK195" s="61"/>
      <c r="AL195" s="61" t="s">
        <v>65</v>
      </c>
      <c r="AM195" s="64" t="e">
        <f aca="false">VLOOKUP(AL195,Datos!$K$6:$M$9,MATCH('ENUMERACION DE ALOJAMIENTOS'!$R195,Datos!$K$6:$M$6,0),0)</f>
        <v>#N/A</v>
      </c>
      <c r="AN195" s="64" t="e">
        <f aca="false">IF(AO195&gt;=AM195,"Cumple","No cumple")</f>
        <v>#N/A</v>
      </c>
      <c r="AO195" s="61"/>
      <c r="AP195" s="61" t="s">
        <v>65</v>
      </c>
      <c r="AQ195" s="64" t="e">
        <f aca="false">VLOOKUP(AP195,Datos!$K$6:$M$9,MATCH('ENUMERACION DE ALOJAMIENTOS'!$R195,Datos!$K$6:$M$6,0),0)</f>
        <v>#N/A</v>
      </c>
      <c r="AR195" s="64" t="e">
        <f aca="false">IF(AS195&gt;=AQ195,"Cumple","No cumple")</f>
        <v>#N/A</v>
      </c>
      <c r="AS195" s="61"/>
      <c r="AT195" s="65" t="n">
        <f aca="false">IFERROR(IF(Q195="ESTUDIO",BE195,IF(OR(U195=1,U195=""),MIN(X195,V195),W195)),0)</f>
        <v>0</v>
      </c>
      <c r="AU195" s="50" t="str">
        <f aca="false">IF(R195="POR HABITACIONES",AT195-S195,"")</f>
        <v/>
      </c>
      <c r="AV195" s="66" t="n">
        <v>0</v>
      </c>
      <c r="AW195" s="64" t="e">
        <f aca="false">IF(((VLOOKUP($AW$11,Datos!$K$6:$M$9,MATCH('ENUMERACION DE ALOJAMIENTOS'!$R195,Datos!$K$6:$M$6,0),0))*AT195)&lt;10,10,((VLOOKUP($AW$11,Datos!$K$6:$M$9,MATCH('ENUMERACION DE ALOJAMIENTOS'!$R195,Datos!$K$6:$M$6,0),0))*AT195))</f>
        <v>#N/A</v>
      </c>
      <c r="AX195" s="64" t="e">
        <f aca="false">VLOOKUP($AX$11,Datos!$K$6:$P$10,MATCH('ENUMERACION DE ALOJAMIENTOS'!$R195,Datos!$K$6:$P$6,0),0)</f>
        <v>#N/A</v>
      </c>
      <c r="AY195" s="64" t="str">
        <f aca="false">IF($Q195&lt;&gt;"VIVIENDA","",IF(AV195&lt;AW195,"No cumple",""))</f>
        <v/>
      </c>
      <c r="AZ195" s="64" t="str">
        <f aca="false">IF($Q195&lt;&gt;"ESTUDIO","",IF(AV195&lt;AX195,"No cumple",""))</f>
        <v/>
      </c>
      <c r="BA195" s="49" t="n">
        <f aca="false">IF(U195&lt;=1,6,10)</f>
        <v>6</v>
      </c>
      <c r="BB195" s="49" t="n">
        <f aca="false">IF(Q195="ESTUDIO",2,IF((10-AT195)&gt;AT195,ROUNDDOWN(AT195/2,0),MIN(10-AT195,ROUNDDOWN(AT195/2,0))))</f>
        <v>0</v>
      </c>
      <c r="BC195" s="49" t="n">
        <f aca="false">IF((10-AT195-S195)&gt;AT195,ROUNDDOWN(AT195/2,0),MIN(10-AT195-S195,ROUNDDOWN(AT195/2,0)))</f>
        <v>0</v>
      </c>
      <c r="BD195" s="50" t="n">
        <f aca="false">IF(OR(Q195="ESTUDIO",AND(COUNTIF(Z195:AP195,"DOBLE")=1,COUNTIF(Z195:AP195,"Seleccione Tipo")=4)),2,IFERROR(ROUNDDOWN(MIN(BB195:BC195),0),0))</f>
        <v>0</v>
      </c>
      <c r="BE195" s="52" t="s">
        <v>67</v>
      </c>
      <c r="BF195" s="53" t="n">
        <f aca="false">IF(R195="POR HABITACIONES",SUM(BE195,AU195),IF(Q195="ESTUDIO",BD195,SUM(AT195,BE195)))</f>
        <v>0</v>
      </c>
      <c r="BG195" s="54" t="str">
        <f aca="false">IF(OR(COUNTIF(P195:BE195,"No cumple")&gt;0,BF195=0),"NO CLASIFICABLE",R195)</f>
        <v>NO CLASIFICABLE</v>
      </c>
      <c r="BH195" s="67" t="str">
        <f aca="false">IF(AND(OR(Q195&lt;&gt;"Seleccione Tipo",R195&lt;&gt;"Seleccione tipo alquiler"),BG195="Seleccione tipo alquiler"),"Es obligatorio para su clasificación rellenar TIPO y TIPO DE ALQUILER de la vivienda","")</f>
        <v/>
      </c>
    </row>
    <row r="196" customFormat="false" ht="23.3" hidden="false" customHeight="false" outlineLevel="0" collapsed="false">
      <c r="A196" s="56" t="s">
        <v>63</v>
      </c>
      <c r="B196" s="57" t="str">
        <f aca="false">VLOOKUP(A196,VIA_CODIGO,2,0)</f>
        <v>XX</v>
      </c>
      <c r="C196" s="40" t="n">
        <f aca="false">IFERROR(VLOOKUP('ENUMERACION DE ALOJAMIENTOS'!F196,Datos!$A$1:$B$47,2,0),"")</f>
        <v>0</v>
      </c>
      <c r="D196" s="58"/>
      <c r="E196" s="59" t="str">
        <f aca="false">IFERROR(VLOOKUP('ENUMERACION DE ALOJAMIENTOS'!G196,Datos!$D$2:$F$1070,3,0),"")</f>
        <v/>
      </c>
      <c r="F196" s="43" t="s">
        <v>64</v>
      </c>
      <c r="G196" s="43"/>
      <c r="H196" s="60"/>
      <c r="I196" s="61"/>
      <c r="J196" s="61"/>
      <c r="K196" s="61"/>
      <c r="L196" s="61"/>
      <c r="M196" s="62"/>
      <c r="N196" s="61"/>
      <c r="O196" s="61"/>
      <c r="P196" s="61"/>
      <c r="Q196" s="58" t="s">
        <v>65</v>
      </c>
      <c r="R196" s="63" t="s">
        <v>66</v>
      </c>
      <c r="S196" s="63"/>
      <c r="T196" s="48" t="str">
        <f aca="false">IF(R196="POR HABITACIONES",IF(S196="","NO CUMPLE",""),"")</f>
        <v/>
      </c>
      <c r="U196" s="61"/>
      <c r="V196" s="64" t="e">
        <f aca="false">VLOOKUP($V$10,Datos!$K$6:$M$11,MATCH('ENUMERACION DE ALOJAMIENTOS'!R196,Datos!$K$6:$M$6,0),0)</f>
        <v>#N/A</v>
      </c>
      <c r="W196" s="64" t="e">
        <f aca="false">IF(OR(U196=1,U196=""),V196,(SUM(COUNTIF(Z196:AP196,"INDIVIDUAL"),(COUNTIF(Z196:AP196,"DOBLE"))*2)))</f>
        <v>#N/A</v>
      </c>
      <c r="X196" s="64" t="n">
        <f aca="false">SUM(COUNTIF(Z196:AP196,"INDIVIDUAL"),(COUNTIF(Z196:AP196,"DOBLE"))*2)</f>
        <v>0</v>
      </c>
      <c r="Y196" s="64"/>
      <c r="Z196" s="61" t="s">
        <v>65</v>
      </c>
      <c r="AA196" s="64" t="e">
        <f aca="false">VLOOKUP(Z196,Datos!$K$6:$M$9,MATCH('ENUMERACION DE ALOJAMIENTOS'!$R196,Datos!$K$6:$M$6,0),0)</f>
        <v>#N/A</v>
      </c>
      <c r="AB196" s="64" t="e">
        <f aca="false">IF(AC196&gt;=AA196,"Cumple","No cumple")</f>
        <v>#N/A</v>
      </c>
      <c r="AC196" s="61"/>
      <c r="AD196" s="61" t="s">
        <v>65</v>
      </c>
      <c r="AE196" s="64" t="e">
        <f aca="false">VLOOKUP(AD196,Datos!$K$6:$M$9,MATCH('ENUMERACION DE ALOJAMIENTOS'!$R196,Datos!$K$6:$M$6,0),0)</f>
        <v>#N/A</v>
      </c>
      <c r="AF196" s="64" t="e">
        <f aca="false">IF(AG196&gt;=AE196,"Cumple","No cumple")</f>
        <v>#N/A</v>
      </c>
      <c r="AG196" s="61"/>
      <c r="AH196" s="61" t="s">
        <v>65</v>
      </c>
      <c r="AI196" s="64" t="e">
        <f aca="false">VLOOKUP(AH196,Datos!$K$6:$M$9,MATCH('ENUMERACION DE ALOJAMIENTOS'!$R196,Datos!$K$6:$M$6,0),0)</f>
        <v>#N/A</v>
      </c>
      <c r="AJ196" s="64" t="e">
        <f aca="false">IF(AK196&gt;=AI196,"Cumple","No cumple")</f>
        <v>#N/A</v>
      </c>
      <c r="AK196" s="61"/>
      <c r="AL196" s="61" t="s">
        <v>65</v>
      </c>
      <c r="AM196" s="64" t="e">
        <f aca="false">VLOOKUP(AL196,Datos!$K$6:$M$9,MATCH('ENUMERACION DE ALOJAMIENTOS'!$R196,Datos!$K$6:$M$6,0),0)</f>
        <v>#N/A</v>
      </c>
      <c r="AN196" s="64" t="e">
        <f aca="false">IF(AO196&gt;=AM196,"Cumple","No cumple")</f>
        <v>#N/A</v>
      </c>
      <c r="AO196" s="61"/>
      <c r="AP196" s="61" t="s">
        <v>65</v>
      </c>
      <c r="AQ196" s="64" t="e">
        <f aca="false">VLOOKUP(AP196,Datos!$K$6:$M$9,MATCH('ENUMERACION DE ALOJAMIENTOS'!$R196,Datos!$K$6:$M$6,0),0)</f>
        <v>#N/A</v>
      </c>
      <c r="AR196" s="64" t="e">
        <f aca="false">IF(AS196&gt;=AQ196,"Cumple","No cumple")</f>
        <v>#N/A</v>
      </c>
      <c r="AS196" s="61"/>
      <c r="AT196" s="65" t="n">
        <f aca="false">IFERROR(IF(Q196="ESTUDIO",BE196,IF(OR(U196=1,U196=""),MIN(X196,V196),W196)),0)</f>
        <v>0</v>
      </c>
      <c r="AU196" s="50" t="str">
        <f aca="false">IF(R196="POR HABITACIONES",AT196-S196,"")</f>
        <v/>
      </c>
      <c r="AV196" s="66" t="n">
        <v>0</v>
      </c>
      <c r="AW196" s="64" t="e">
        <f aca="false">IF(((VLOOKUP($AW$11,Datos!$K$6:$M$9,MATCH('ENUMERACION DE ALOJAMIENTOS'!$R196,Datos!$K$6:$M$6,0),0))*AT196)&lt;10,10,((VLOOKUP($AW$11,Datos!$K$6:$M$9,MATCH('ENUMERACION DE ALOJAMIENTOS'!$R196,Datos!$K$6:$M$6,0),0))*AT196))</f>
        <v>#N/A</v>
      </c>
      <c r="AX196" s="64" t="e">
        <f aca="false">VLOOKUP($AX$11,Datos!$K$6:$P$10,MATCH('ENUMERACION DE ALOJAMIENTOS'!$R196,Datos!$K$6:$P$6,0),0)</f>
        <v>#N/A</v>
      </c>
      <c r="AY196" s="64" t="str">
        <f aca="false">IF($Q196&lt;&gt;"VIVIENDA","",IF(AV196&lt;AW196,"No cumple",""))</f>
        <v/>
      </c>
      <c r="AZ196" s="64" t="str">
        <f aca="false">IF($Q196&lt;&gt;"ESTUDIO","",IF(AV196&lt;AX196,"No cumple",""))</f>
        <v/>
      </c>
      <c r="BA196" s="49" t="n">
        <f aca="false">IF(U196&lt;=1,6,10)</f>
        <v>6</v>
      </c>
      <c r="BB196" s="49" t="n">
        <f aca="false">IF(Q196="ESTUDIO",2,IF((10-AT196)&gt;AT196,ROUNDDOWN(AT196/2,0),MIN(10-AT196,ROUNDDOWN(AT196/2,0))))</f>
        <v>0</v>
      </c>
      <c r="BC196" s="49" t="n">
        <f aca="false">IF((10-AT196-S196)&gt;AT196,ROUNDDOWN(AT196/2,0),MIN(10-AT196-S196,ROUNDDOWN(AT196/2,0)))</f>
        <v>0</v>
      </c>
      <c r="BD196" s="50" t="n">
        <f aca="false">IF(OR(Q196="ESTUDIO",AND(COUNTIF(Z196:AP196,"DOBLE")=1,COUNTIF(Z196:AP196,"Seleccione Tipo")=4)),2,IFERROR(ROUNDDOWN(MIN(BB196:BC196),0),0))</f>
        <v>0</v>
      </c>
      <c r="BE196" s="52" t="s">
        <v>67</v>
      </c>
      <c r="BF196" s="53" t="n">
        <f aca="false">IF(R196="POR HABITACIONES",SUM(BE196,AU196),IF(Q196="ESTUDIO",BD196,SUM(AT196,BE196)))</f>
        <v>0</v>
      </c>
      <c r="BG196" s="54" t="str">
        <f aca="false">IF(OR(COUNTIF(P196:BE196,"No cumple")&gt;0,BF196=0),"NO CLASIFICABLE",R196)</f>
        <v>NO CLASIFICABLE</v>
      </c>
      <c r="BH196" s="67" t="str">
        <f aca="false">IF(AND(OR(Q196&lt;&gt;"Seleccione Tipo",R196&lt;&gt;"Seleccione tipo alquiler"),BG196="Seleccione tipo alquiler"),"Es obligatorio para su clasificación rellenar TIPO y TIPO DE ALQUILER de la vivienda","")</f>
        <v/>
      </c>
    </row>
    <row r="197" customFormat="false" ht="23.3" hidden="false" customHeight="false" outlineLevel="0" collapsed="false">
      <c r="A197" s="56" t="s">
        <v>63</v>
      </c>
      <c r="B197" s="57" t="str">
        <f aca="false">VLOOKUP(A197,VIA_CODIGO,2,0)</f>
        <v>XX</v>
      </c>
      <c r="C197" s="40" t="n">
        <f aca="false">IFERROR(VLOOKUP('ENUMERACION DE ALOJAMIENTOS'!F197,Datos!$A$1:$B$47,2,0),"")</f>
        <v>0</v>
      </c>
      <c r="D197" s="58"/>
      <c r="E197" s="59" t="str">
        <f aca="false">IFERROR(VLOOKUP('ENUMERACION DE ALOJAMIENTOS'!G197,Datos!$D$2:$F$1070,3,0),"")</f>
        <v/>
      </c>
      <c r="F197" s="43" t="s">
        <v>64</v>
      </c>
      <c r="G197" s="43"/>
      <c r="H197" s="60"/>
      <c r="I197" s="61"/>
      <c r="J197" s="61"/>
      <c r="K197" s="61"/>
      <c r="L197" s="61"/>
      <c r="M197" s="62"/>
      <c r="N197" s="61"/>
      <c r="O197" s="61"/>
      <c r="P197" s="61"/>
      <c r="Q197" s="58" t="s">
        <v>65</v>
      </c>
      <c r="R197" s="63" t="s">
        <v>66</v>
      </c>
      <c r="S197" s="63"/>
      <c r="T197" s="48" t="str">
        <f aca="false">IF(R197="POR HABITACIONES",IF(S197="","NO CUMPLE",""),"")</f>
        <v/>
      </c>
      <c r="U197" s="61"/>
      <c r="V197" s="64" t="e">
        <f aca="false">VLOOKUP($V$10,Datos!$K$6:$M$11,MATCH('ENUMERACION DE ALOJAMIENTOS'!R197,Datos!$K$6:$M$6,0),0)</f>
        <v>#N/A</v>
      </c>
      <c r="W197" s="64" t="e">
        <f aca="false">IF(OR(U197=1,U197=""),V197,(SUM(COUNTIF(Z197:AP197,"INDIVIDUAL"),(COUNTIF(Z197:AP197,"DOBLE"))*2)))</f>
        <v>#N/A</v>
      </c>
      <c r="X197" s="64" t="n">
        <f aca="false">SUM(COUNTIF(Z197:AP197,"INDIVIDUAL"),(COUNTIF(Z197:AP197,"DOBLE"))*2)</f>
        <v>0</v>
      </c>
      <c r="Y197" s="64"/>
      <c r="Z197" s="61" t="s">
        <v>65</v>
      </c>
      <c r="AA197" s="64" t="e">
        <f aca="false">VLOOKUP(Z197,Datos!$K$6:$M$9,MATCH('ENUMERACION DE ALOJAMIENTOS'!$R197,Datos!$K$6:$M$6,0),0)</f>
        <v>#N/A</v>
      </c>
      <c r="AB197" s="64" t="e">
        <f aca="false">IF(AC197&gt;=AA197,"Cumple","No cumple")</f>
        <v>#N/A</v>
      </c>
      <c r="AC197" s="61"/>
      <c r="AD197" s="61" t="s">
        <v>65</v>
      </c>
      <c r="AE197" s="64" t="e">
        <f aca="false">VLOOKUP(AD197,Datos!$K$6:$M$9,MATCH('ENUMERACION DE ALOJAMIENTOS'!$R197,Datos!$K$6:$M$6,0),0)</f>
        <v>#N/A</v>
      </c>
      <c r="AF197" s="64" t="e">
        <f aca="false">IF(AG197&gt;=AE197,"Cumple","No cumple")</f>
        <v>#N/A</v>
      </c>
      <c r="AG197" s="61"/>
      <c r="AH197" s="61" t="s">
        <v>65</v>
      </c>
      <c r="AI197" s="64" t="e">
        <f aca="false">VLOOKUP(AH197,Datos!$K$6:$M$9,MATCH('ENUMERACION DE ALOJAMIENTOS'!$R197,Datos!$K$6:$M$6,0),0)</f>
        <v>#N/A</v>
      </c>
      <c r="AJ197" s="64" t="e">
        <f aca="false">IF(AK197&gt;=AI197,"Cumple","No cumple")</f>
        <v>#N/A</v>
      </c>
      <c r="AK197" s="61"/>
      <c r="AL197" s="61" t="s">
        <v>65</v>
      </c>
      <c r="AM197" s="64" t="e">
        <f aca="false">VLOOKUP(AL197,Datos!$K$6:$M$9,MATCH('ENUMERACION DE ALOJAMIENTOS'!$R197,Datos!$K$6:$M$6,0),0)</f>
        <v>#N/A</v>
      </c>
      <c r="AN197" s="64" t="e">
        <f aca="false">IF(AO197&gt;=AM197,"Cumple","No cumple")</f>
        <v>#N/A</v>
      </c>
      <c r="AO197" s="61"/>
      <c r="AP197" s="61" t="s">
        <v>65</v>
      </c>
      <c r="AQ197" s="64" t="e">
        <f aca="false">VLOOKUP(AP197,Datos!$K$6:$M$9,MATCH('ENUMERACION DE ALOJAMIENTOS'!$R197,Datos!$K$6:$M$6,0),0)</f>
        <v>#N/A</v>
      </c>
      <c r="AR197" s="64" t="e">
        <f aca="false">IF(AS197&gt;=AQ197,"Cumple","No cumple")</f>
        <v>#N/A</v>
      </c>
      <c r="AS197" s="61"/>
      <c r="AT197" s="65" t="n">
        <f aca="false">IFERROR(IF(Q197="ESTUDIO",BE197,IF(OR(U197=1,U197=""),MIN(X197,V197),W197)),0)</f>
        <v>0</v>
      </c>
      <c r="AU197" s="50" t="str">
        <f aca="false">IF(R197="POR HABITACIONES",AT197-S197,"")</f>
        <v/>
      </c>
      <c r="AV197" s="66" t="n">
        <v>0</v>
      </c>
      <c r="AW197" s="64" t="e">
        <f aca="false">IF(((VLOOKUP($AW$11,Datos!$K$6:$M$9,MATCH('ENUMERACION DE ALOJAMIENTOS'!$R197,Datos!$K$6:$M$6,0),0))*AT197)&lt;10,10,((VLOOKUP($AW$11,Datos!$K$6:$M$9,MATCH('ENUMERACION DE ALOJAMIENTOS'!$R197,Datos!$K$6:$M$6,0),0))*AT197))</f>
        <v>#N/A</v>
      </c>
      <c r="AX197" s="64" t="e">
        <f aca="false">VLOOKUP($AX$11,Datos!$K$6:$P$10,MATCH('ENUMERACION DE ALOJAMIENTOS'!$R197,Datos!$K$6:$P$6,0),0)</f>
        <v>#N/A</v>
      </c>
      <c r="AY197" s="64" t="str">
        <f aca="false">IF($Q197&lt;&gt;"VIVIENDA","",IF(AV197&lt;AW197,"No cumple",""))</f>
        <v/>
      </c>
      <c r="AZ197" s="64" t="str">
        <f aca="false">IF($Q197&lt;&gt;"ESTUDIO","",IF(AV197&lt;AX197,"No cumple",""))</f>
        <v/>
      </c>
      <c r="BA197" s="49" t="n">
        <f aca="false">IF(U197&lt;=1,6,10)</f>
        <v>6</v>
      </c>
      <c r="BB197" s="49" t="n">
        <f aca="false">IF(Q197="ESTUDIO",2,IF((10-AT197)&gt;AT197,ROUNDDOWN(AT197/2,0),MIN(10-AT197,ROUNDDOWN(AT197/2,0))))</f>
        <v>0</v>
      </c>
      <c r="BC197" s="49" t="n">
        <f aca="false">IF((10-AT197-S197)&gt;AT197,ROUNDDOWN(AT197/2,0),MIN(10-AT197-S197,ROUNDDOWN(AT197/2,0)))</f>
        <v>0</v>
      </c>
      <c r="BD197" s="50" t="n">
        <f aca="false">IF(OR(Q197="ESTUDIO",AND(COUNTIF(Z197:AP197,"DOBLE")=1,COUNTIF(Z197:AP197,"Seleccione Tipo")=4)),2,IFERROR(ROUNDDOWN(MIN(BB197:BC197),0),0))</f>
        <v>0</v>
      </c>
      <c r="BE197" s="52" t="s">
        <v>67</v>
      </c>
      <c r="BF197" s="53" t="n">
        <f aca="false">IF(R197="POR HABITACIONES",SUM(BE197,AU197),IF(Q197="ESTUDIO",BD197,SUM(AT197,BE197)))</f>
        <v>0</v>
      </c>
      <c r="BG197" s="54" t="str">
        <f aca="false">IF(OR(COUNTIF(P197:BE197,"No cumple")&gt;0,BF197=0),"NO CLASIFICABLE",R197)</f>
        <v>NO CLASIFICABLE</v>
      </c>
      <c r="BH197" s="67" t="str">
        <f aca="false">IF(AND(OR(Q197&lt;&gt;"Seleccione Tipo",R197&lt;&gt;"Seleccione tipo alquiler"),BG197="Seleccione tipo alquiler"),"Es obligatorio para su clasificación rellenar TIPO y TIPO DE ALQUILER de la vivienda","")</f>
        <v/>
      </c>
    </row>
    <row r="198" customFormat="false" ht="23.3" hidden="false" customHeight="false" outlineLevel="0" collapsed="false">
      <c r="A198" s="56" t="s">
        <v>63</v>
      </c>
      <c r="B198" s="57" t="str">
        <f aca="false">VLOOKUP(A198,VIA_CODIGO,2,0)</f>
        <v>XX</v>
      </c>
      <c r="C198" s="40" t="n">
        <f aca="false">IFERROR(VLOOKUP('ENUMERACION DE ALOJAMIENTOS'!F198,Datos!$A$1:$B$47,2,0),"")</f>
        <v>0</v>
      </c>
      <c r="D198" s="58"/>
      <c r="E198" s="59" t="str">
        <f aca="false">IFERROR(VLOOKUP('ENUMERACION DE ALOJAMIENTOS'!G198,Datos!$D$2:$F$1070,3,0),"")</f>
        <v/>
      </c>
      <c r="F198" s="43" t="s">
        <v>64</v>
      </c>
      <c r="G198" s="43"/>
      <c r="H198" s="60"/>
      <c r="I198" s="61"/>
      <c r="J198" s="61"/>
      <c r="K198" s="61"/>
      <c r="L198" s="61"/>
      <c r="M198" s="62"/>
      <c r="N198" s="61"/>
      <c r="O198" s="61"/>
      <c r="P198" s="61"/>
      <c r="Q198" s="58" t="s">
        <v>65</v>
      </c>
      <c r="R198" s="63" t="s">
        <v>66</v>
      </c>
      <c r="S198" s="63"/>
      <c r="T198" s="48" t="str">
        <f aca="false">IF(R198="POR HABITACIONES",IF(S198="","NO CUMPLE",""),"")</f>
        <v/>
      </c>
      <c r="U198" s="61"/>
      <c r="V198" s="64" t="e">
        <f aca="false">VLOOKUP($V$10,Datos!$K$6:$M$11,MATCH('ENUMERACION DE ALOJAMIENTOS'!R198,Datos!$K$6:$M$6,0),0)</f>
        <v>#N/A</v>
      </c>
      <c r="W198" s="64" t="e">
        <f aca="false">IF(OR(U198=1,U198=""),V198,(SUM(COUNTIF(Z198:AP198,"INDIVIDUAL"),(COUNTIF(Z198:AP198,"DOBLE"))*2)))</f>
        <v>#N/A</v>
      </c>
      <c r="X198" s="64" t="n">
        <f aca="false">SUM(COUNTIF(Z198:AP198,"INDIVIDUAL"),(COUNTIF(Z198:AP198,"DOBLE"))*2)</f>
        <v>0</v>
      </c>
      <c r="Y198" s="64"/>
      <c r="Z198" s="61" t="s">
        <v>65</v>
      </c>
      <c r="AA198" s="64" t="e">
        <f aca="false">VLOOKUP(Z198,Datos!$K$6:$M$9,MATCH('ENUMERACION DE ALOJAMIENTOS'!$R198,Datos!$K$6:$M$6,0),0)</f>
        <v>#N/A</v>
      </c>
      <c r="AB198" s="64" t="e">
        <f aca="false">IF(AC198&gt;=AA198,"Cumple","No cumple")</f>
        <v>#N/A</v>
      </c>
      <c r="AC198" s="61"/>
      <c r="AD198" s="61" t="s">
        <v>65</v>
      </c>
      <c r="AE198" s="64" t="e">
        <f aca="false">VLOOKUP(AD198,Datos!$K$6:$M$9,MATCH('ENUMERACION DE ALOJAMIENTOS'!$R198,Datos!$K$6:$M$6,0),0)</f>
        <v>#N/A</v>
      </c>
      <c r="AF198" s="64" t="e">
        <f aca="false">IF(AG198&gt;=AE198,"Cumple","No cumple")</f>
        <v>#N/A</v>
      </c>
      <c r="AG198" s="61"/>
      <c r="AH198" s="61" t="s">
        <v>65</v>
      </c>
      <c r="AI198" s="64" t="e">
        <f aca="false">VLOOKUP(AH198,Datos!$K$6:$M$9,MATCH('ENUMERACION DE ALOJAMIENTOS'!$R198,Datos!$K$6:$M$6,0),0)</f>
        <v>#N/A</v>
      </c>
      <c r="AJ198" s="64" t="e">
        <f aca="false">IF(AK198&gt;=AI198,"Cumple","No cumple")</f>
        <v>#N/A</v>
      </c>
      <c r="AK198" s="61"/>
      <c r="AL198" s="61" t="s">
        <v>65</v>
      </c>
      <c r="AM198" s="64" t="e">
        <f aca="false">VLOOKUP(AL198,Datos!$K$6:$M$9,MATCH('ENUMERACION DE ALOJAMIENTOS'!$R198,Datos!$K$6:$M$6,0),0)</f>
        <v>#N/A</v>
      </c>
      <c r="AN198" s="64" t="e">
        <f aca="false">IF(AO198&gt;=AM198,"Cumple","No cumple")</f>
        <v>#N/A</v>
      </c>
      <c r="AO198" s="61"/>
      <c r="AP198" s="61" t="s">
        <v>65</v>
      </c>
      <c r="AQ198" s="64" t="e">
        <f aca="false">VLOOKUP(AP198,Datos!$K$6:$M$9,MATCH('ENUMERACION DE ALOJAMIENTOS'!$R198,Datos!$K$6:$M$6,0),0)</f>
        <v>#N/A</v>
      </c>
      <c r="AR198" s="64" t="e">
        <f aca="false">IF(AS198&gt;=AQ198,"Cumple","No cumple")</f>
        <v>#N/A</v>
      </c>
      <c r="AS198" s="61"/>
      <c r="AT198" s="65" t="n">
        <f aca="false">IFERROR(IF(Q198="ESTUDIO",BE198,IF(OR(U198=1,U198=""),MIN(X198,V198),W198)),0)</f>
        <v>0</v>
      </c>
      <c r="AU198" s="50" t="str">
        <f aca="false">IF(R198="POR HABITACIONES",AT198-S198,"")</f>
        <v/>
      </c>
      <c r="AV198" s="66" t="n">
        <v>0</v>
      </c>
      <c r="AW198" s="64" t="e">
        <f aca="false">IF(((VLOOKUP($AW$11,Datos!$K$6:$M$9,MATCH('ENUMERACION DE ALOJAMIENTOS'!$R198,Datos!$K$6:$M$6,0),0))*AT198)&lt;10,10,((VLOOKUP($AW$11,Datos!$K$6:$M$9,MATCH('ENUMERACION DE ALOJAMIENTOS'!$R198,Datos!$K$6:$M$6,0),0))*AT198))</f>
        <v>#N/A</v>
      </c>
      <c r="AX198" s="64" t="e">
        <f aca="false">VLOOKUP($AX$11,Datos!$K$6:$P$10,MATCH('ENUMERACION DE ALOJAMIENTOS'!$R198,Datos!$K$6:$P$6,0),0)</f>
        <v>#N/A</v>
      </c>
      <c r="AY198" s="64" t="str">
        <f aca="false">IF($Q198&lt;&gt;"VIVIENDA","",IF(AV198&lt;AW198,"No cumple",""))</f>
        <v/>
      </c>
      <c r="AZ198" s="64" t="str">
        <f aca="false">IF($Q198&lt;&gt;"ESTUDIO","",IF(AV198&lt;AX198,"No cumple",""))</f>
        <v/>
      </c>
      <c r="BA198" s="49" t="n">
        <f aca="false">IF(U198&lt;=1,6,10)</f>
        <v>6</v>
      </c>
      <c r="BB198" s="49" t="n">
        <f aca="false">IF(Q198="ESTUDIO",2,IF((10-AT198)&gt;AT198,ROUNDDOWN(AT198/2,0),MIN(10-AT198,ROUNDDOWN(AT198/2,0))))</f>
        <v>0</v>
      </c>
      <c r="BC198" s="49" t="n">
        <f aca="false">IF((10-AT198-S198)&gt;AT198,ROUNDDOWN(AT198/2,0),MIN(10-AT198-S198,ROUNDDOWN(AT198/2,0)))</f>
        <v>0</v>
      </c>
      <c r="BD198" s="50" t="n">
        <f aca="false">IF(OR(Q198="ESTUDIO",AND(COUNTIF(Z198:AP198,"DOBLE")=1,COUNTIF(Z198:AP198,"Seleccione Tipo")=4)),2,IFERROR(ROUNDDOWN(MIN(BB198:BC198),0),0))</f>
        <v>0</v>
      </c>
      <c r="BE198" s="52" t="s">
        <v>67</v>
      </c>
      <c r="BF198" s="53" t="n">
        <f aca="false">IF(R198="POR HABITACIONES",SUM(BE198,AU198),IF(Q198="ESTUDIO",BD198,SUM(AT198,BE198)))</f>
        <v>0</v>
      </c>
      <c r="BG198" s="54" t="str">
        <f aca="false">IF(OR(COUNTIF(P198:BE198,"No cumple")&gt;0,BF198=0),"NO CLASIFICABLE",R198)</f>
        <v>NO CLASIFICABLE</v>
      </c>
      <c r="BH198" s="67" t="str">
        <f aca="false">IF(AND(OR(Q198&lt;&gt;"Seleccione Tipo",R198&lt;&gt;"Seleccione tipo alquiler"),BG198="Seleccione tipo alquiler"),"Es obligatorio para su clasificación rellenar TIPO y TIPO DE ALQUILER de la vivienda","")</f>
        <v/>
      </c>
    </row>
    <row r="199" customFormat="false" ht="23.3" hidden="false" customHeight="false" outlineLevel="0" collapsed="false">
      <c r="A199" s="56" t="s">
        <v>63</v>
      </c>
      <c r="B199" s="57" t="str">
        <f aca="false">VLOOKUP(A199,VIA_CODIGO,2,0)</f>
        <v>XX</v>
      </c>
      <c r="C199" s="40" t="n">
        <f aca="false">IFERROR(VLOOKUP('ENUMERACION DE ALOJAMIENTOS'!F199,Datos!$A$1:$B$47,2,0),"")</f>
        <v>0</v>
      </c>
      <c r="D199" s="58"/>
      <c r="E199" s="59" t="str">
        <f aca="false">IFERROR(VLOOKUP('ENUMERACION DE ALOJAMIENTOS'!G199,Datos!$D$2:$F$1070,3,0),"")</f>
        <v/>
      </c>
      <c r="F199" s="43" t="s">
        <v>64</v>
      </c>
      <c r="G199" s="43"/>
      <c r="H199" s="60"/>
      <c r="I199" s="61"/>
      <c r="J199" s="61"/>
      <c r="K199" s="61"/>
      <c r="L199" s="61"/>
      <c r="M199" s="62"/>
      <c r="N199" s="61"/>
      <c r="O199" s="61"/>
      <c r="P199" s="61"/>
      <c r="Q199" s="58" t="s">
        <v>65</v>
      </c>
      <c r="R199" s="63" t="s">
        <v>66</v>
      </c>
      <c r="S199" s="63"/>
      <c r="T199" s="48" t="str">
        <f aca="false">IF(R199="POR HABITACIONES",IF(S199="","NO CUMPLE",""),"")</f>
        <v/>
      </c>
      <c r="U199" s="61"/>
      <c r="V199" s="64" t="e">
        <f aca="false">VLOOKUP($V$10,Datos!$K$6:$M$11,MATCH('ENUMERACION DE ALOJAMIENTOS'!R199,Datos!$K$6:$M$6,0),0)</f>
        <v>#N/A</v>
      </c>
      <c r="W199" s="64" t="e">
        <f aca="false">IF(OR(U199=1,U199=""),V199,(SUM(COUNTIF(Z199:AP199,"INDIVIDUAL"),(COUNTIF(Z199:AP199,"DOBLE"))*2)))</f>
        <v>#N/A</v>
      </c>
      <c r="X199" s="64" t="n">
        <f aca="false">SUM(COUNTIF(Z199:AP199,"INDIVIDUAL"),(COUNTIF(Z199:AP199,"DOBLE"))*2)</f>
        <v>0</v>
      </c>
      <c r="Y199" s="64"/>
      <c r="Z199" s="61" t="s">
        <v>65</v>
      </c>
      <c r="AA199" s="64" t="e">
        <f aca="false">VLOOKUP(Z199,Datos!$K$6:$M$9,MATCH('ENUMERACION DE ALOJAMIENTOS'!$R199,Datos!$K$6:$M$6,0),0)</f>
        <v>#N/A</v>
      </c>
      <c r="AB199" s="64" t="e">
        <f aca="false">IF(AC199&gt;=AA199,"Cumple","No cumple")</f>
        <v>#N/A</v>
      </c>
      <c r="AC199" s="61"/>
      <c r="AD199" s="61" t="s">
        <v>65</v>
      </c>
      <c r="AE199" s="64" t="e">
        <f aca="false">VLOOKUP(AD199,Datos!$K$6:$M$9,MATCH('ENUMERACION DE ALOJAMIENTOS'!$R199,Datos!$K$6:$M$6,0),0)</f>
        <v>#N/A</v>
      </c>
      <c r="AF199" s="64" t="e">
        <f aca="false">IF(AG199&gt;=AE199,"Cumple","No cumple")</f>
        <v>#N/A</v>
      </c>
      <c r="AG199" s="61"/>
      <c r="AH199" s="61" t="s">
        <v>65</v>
      </c>
      <c r="AI199" s="64" t="e">
        <f aca="false">VLOOKUP(AH199,Datos!$K$6:$M$9,MATCH('ENUMERACION DE ALOJAMIENTOS'!$R199,Datos!$K$6:$M$6,0),0)</f>
        <v>#N/A</v>
      </c>
      <c r="AJ199" s="64" t="e">
        <f aca="false">IF(AK199&gt;=AI199,"Cumple","No cumple")</f>
        <v>#N/A</v>
      </c>
      <c r="AK199" s="61"/>
      <c r="AL199" s="61" t="s">
        <v>65</v>
      </c>
      <c r="AM199" s="64" t="e">
        <f aca="false">VLOOKUP(AL199,Datos!$K$6:$M$9,MATCH('ENUMERACION DE ALOJAMIENTOS'!$R199,Datos!$K$6:$M$6,0),0)</f>
        <v>#N/A</v>
      </c>
      <c r="AN199" s="64" t="e">
        <f aca="false">IF(AO199&gt;=AM199,"Cumple","No cumple")</f>
        <v>#N/A</v>
      </c>
      <c r="AO199" s="61"/>
      <c r="AP199" s="61" t="s">
        <v>65</v>
      </c>
      <c r="AQ199" s="64" t="e">
        <f aca="false">VLOOKUP(AP199,Datos!$K$6:$M$9,MATCH('ENUMERACION DE ALOJAMIENTOS'!$R199,Datos!$K$6:$M$6,0),0)</f>
        <v>#N/A</v>
      </c>
      <c r="AR199" s="64" t="e">
        <f aca="false">IF(AS199&gt;=AQ199,"Cumple","No cumple")</f>
        <v>#N/A</v>
      </c>
      <c r="AS199" s="61"/>
      <c r="AT199" s="65" t="n">
        <f aca="false">IFERROR(IF(Q199="ESTUDIO",BE199,IF(OR(U199=1,U199=""),MIN(X199,V199),W199)),0)</f>
        <v>0</v>
      </c>
      <c r="AU199" s="50" t="str">
        <f aca="false">IF(R199="POR HABITACIONES",AT199-S199,"")</f>
        <v/>
      </c>
      <c r="AV199" s="66" t="n">
        <v>0</v>
      </c>
      <c r="AW199" s="64" t="e">
        <f aca="false">IF(((VLOOKUP($AW$11,Datos!$K$6:$M$9,MATCH('ENUMERACION DE ALOJAMIENTOS'!$R199,Datos!$K$6:$M$6,0),0))*AT199)&lt;10,10,((VLOOKUP($AW$11,Datos!$K$6:$M$9,MATCH('ENUMERACION DE ALOJAMIENTOS'!$R199,Datos!$K$6:$M$6,0),0))*AT199))</f>
        <v>#N/A</v>
      </c>
      <c r="AX199" s="64" t="e">
        <f aca="false">VLOOKUP($AX$11,Datos!$K$6:$P$10,MATCH('ENUMERACION DE ALOJAMIENTOS'!$R199,Datos!$K$6:$P$6,0),0)</f>
        <v>#N/A</v>
      </c>
      <c r="AY199" s="64" t="str">
        <f aca="false">IF($Q199&lt;&gt;"VIVIENDA","",IF(AV199&lt;AW199,"No cumple",""))</f>
        <v/>
      </c>
      <c r="AZ199" s="64" t="str">
        <f aca="false">IF($Q199&lt;&gt;"ESTUDIO","",IF(AV199&lt;AX199,"No cumple",""))</f>
        <v/>
      </c>
      <c r="BA199" s="49" t="n">
        <f aca="false">IF(U199&lt;=1,6,10)</f>
        <v>6</v>
      </c>
      <c r="BB199" s="49" t="n">
        <f aca="false">IF(Q199="ESTUDIO",2,IF((10-AT199)&gt;AT199,ROUNDDOWN(AT199/2,0),MIN(10-AT199,ROUNDDOWN(AT199/2,0))))</f>
        <v>0</v>
      </c>
      <c r="BC199" s="49" t="n">
        <f aca="false">IF((10-AT199-S199)&gt;AT199,ROUNDDOWN(AT199/2,0),MIN(10-AT199-S199,ROUNDDOWN(AT199/2,0)))</f>
        <v>0</v>
      </c>
      <c r="BD199" s="50" t="n">
        <f aca="false">IF(OR(Q199="ESTUDIO",AND(COUNTIF(Z199:AP199,"DOBLE")=1,COUNTIF(Z199:AP199,"Seleccione Tipo")=4)),2,IFERROR(ROUNDDOWN(MIN(BB199:BC199),0),0))</f>
        <v>0</v>
      </c>
      <c r="BE199" s="52" t="s">
        <v>67</v>
      </c>
      <c r="BF199" s="53" t="n">
        <f aca="false">IF(R199="POR HABITACIONES",SUM(BE199,AU199),IF(Q199="ESTUDIO",BD199,SUM(AT199,BE199)))</f>
        <v>0</v>
      </c>
      <c r="BG199" s="54" t="str">
        <f aca="false">IF(OR(COUNTIF(P199:BE199,"No cumple")&gt;0,BF199=0),"NO CLASIFICABLE",R199)</f>
        <v>NO CLASIFICABLE</v>
      </c>
      <c r="BH199" s="67" t="str">
        <f aca="false">IF(AND(OR(Q199&lt;&gt;"Seleccione Tipo",R199&lt;&gt;"Seleccione tipo alquiler"),BG199="Seleccione tipo alquiler"),"Es obligatorio para su clasificación rellenar TIPO y TIPO DE ALQUILER de la vivienda","")</f>
        <v/>
      </c>
    </row>
    <row r="200" customFormat="false" ht="23.3" hidden="false" customHeight="false" outlineLevel="0" collapsed="false">
      <c r="A200" s="56" t="s">
        <v>63</v>
      </c>
      <c r="B200" s="57" t="str">
        <f aca="false">VLOOKUP(A200,VIA_CODIGO,2,0)</f>
        <v>XX</v>
      </c>
      <c r="C200" s="40" t="n">
        <f aca="false">IFERROR(VLOOKUP('ENUMERACION DE ALOJAMIENTOS'!F200,Datos!$A$1:$B$47,2,0),"")</f>
        <v>0</v>
      </c>
      <c r="D200" s="58"/>
      <c r="E200" s="59" t="str">
        <f aca="false">IFERROR(VLOOKUP('ENUMERACION DE ALOJAMIENTOS'!G200,Datos!$D$2:$F$1070,3,0),"")</f>
        <v/>
      </c>
      <c r="F200" s="43" t="s">
        <v>64</v>
      </c>
      <c r="G200" s="43"/>
      <c r="H200" s="60"/>
      <c r="I200" s="61"/>
      <c r="J200" s="61"/>
      <c r="K200" s="61"/>
      <c r="L200" s="61"/>
      <c r="M200" s="62"/>
      <c r="N200" s="61"/>
      <c r="O200" s="61"/>
      <c r="P200" s="61"/>
      <c r="Q200" s="58" t="s">
        <v>65</v>
      </c>
      <c r="R200" s="63" t="s">
        <v>66</v>
      </c>
      <c r="S200" s="63"/>
      <c r="T200" s="48" t="str">
        <f aca="false">IF(R200="POR HABITACIONES",IF(S200="","NO CUMPLE",""),"")</f>
        <v/>
      </c>
      <c r="U200" s="61"/>
      <c r="V200" s="64" t="e">
        <f aca="false">VLOOKUP($V$10,Datos!$K$6:$M$11,MATCH('ENUMERACION DE ALOJAMIENTOS'!R200,Datos!$K$6:$M$6,0),0)</f>
        <v>#N/A</v>
      </c>
      <c r="W200" s="64" t="e">
        <f aca="false">IF(OR(U200=1,U200=""),V200,(SUM(COUNTIF(Z200:AP200,"INDIVIDUAL"),(COUNTIF(Z200:AP200,"DOBLE"))*2)))</f>
        <v>#N/A</v>
      </c>
      <c r="X200" s="64" t="n">
        <f aca="false">SUM(COUNTIF(Z200:AP200,"INDIVIDUAL"),(COUNTIF(Z200:AP200,"DOBLE"))*2)</f>
        <v>0</v>
      </c>
      <c r="Y200" s="64"/>
      <c r="Z200" s="61" t="s">
        <v>65</v>
      </c>
      <c r="AA200" s="64" t="e">
        <f aca="false">VLOOKUP(Z200,Datos!$K$6:$M$9,MATCH('ENUMERACION DE ALOJAMIENTOS'!$R200,Datos!$K$6:$M$6,0),0)</f>
        <v>#N/A</v>
      </c>
      <c r="AB200" s="64" t="e">
        <f aca="false">IF(AC200&gt;=AA200,"Cumple","No cumple")</f>
        <v>#N/A</v>
      </c>
      <c r="AC200" s="61"/>
      <c r="AD200" s="61" t="s">
        <v>65</v>
      </c>
      <c r="AE200" s="64" t="e">
        <f aca="false">VLOOKUP(AD200,Datos!$K$6:$M$9,MATCH('ENUMERACION DE ALOJAMIENTOS'!$R200,Datos!$K$6:$M$6,0),0)</f>
        <v>#N/A</v>
      </c>
      <c r="AF200" s="64" t="e">
        <f aca="false">IF(AG200&gt;=AE200,"Cumple","No cumple")</f>
        <v>#N/A</v>
      </c>
      <c r="AG200" s="61"/>
      <c r="AH200" s="61" t="s">
        <v>65</v>
      </c>
      <c r="AI200" s="64" t="e">
        <f aca="false">VLOOKUP(AH200,Datos!$K$6:$M$9,MATCH('ENUMERACION DE ALOJAMIENTOS'!$R200,Datos!$K$6:$M$6,0),0)</f>
        <v>#N/A</v>
      </c>
      <c r="AJ200" s="64" t="e">
        <f aca="false">IF(AK200&gt;=AI200,"Cumple","No cumple")</f>
        <v>#N/A</v>
      </c>
      <c r="AK200" s="61"/>
      <c r="AL200" s="61" t="s">
        <v>65</v>
      </c>
      <c r="AM200" s="64" t="e">
        <f aca="false">VLOOKUP(AL200,Datos!$K$6:$M$9,MATCH('ENUMERACION DE ALOJAMIENTOS'!$R200,Datos!$K$6:$M$6,0),0)</f>
        <v>#N/A</v>
      </c>
      <c r="AN200" s="64" t="e">
        <f aca="false">IF(AO200&gt;=AM200,"Cumple","No cumple")</f>
        <v>#N/A</v>
      </c>
      <c r="AO200" s="61"/>
      <c r="AP200" s="61" t="s">
        <v>65</v>
      </c>
      <c r="AQ200" s="64" t="e">
        <f aca="false">VLOOKUP(AP200,Datos!$K$6:$M$9,MATCH('ENUMERACION DE ALOJAMIENTOS'!$R200,Datos!$K$6:$M$6,0),0)</f>
        <v>#N/A</v>
      </c>
      <c r="AR200" s="64" t="e">
        <f aca="false">IF(AS200&gt;=AQ200,"Cumple","No cumple")</f>
        <v>#N/A</v>
      </c>
      <c r="AS200" s="61"/>
      <c r="AT200" s="65" t="n">
        <f aca="false">IFERROR(IF(Q200="ESTUDIO",BE200,IF(OR(U200=1,U200=""),MIN(X200,V200),W200)),0)</f>
        <v>0</v>
      </c>
      <c r="AU200" s="50" t="str">
        <f aca="false">IF(R200="POR HABITACIONES",AT200-S200,"")</f>
        <v/>
      </c>
      <c r="AV200" s="66" t="n">
        <v>0</v>
      </c>
      <c r="AW200" s="64" t="e">
        <f aca="false">IF(((VLOOKUP($AW$11,Datos!$K$6:$M$9,MATCH('ENUMERACION DE ALOJAMIENTOS'!$R200,Datos!$K$6:$M$6,0),0))*AT200)&lt;10,10,((VLOOKUP($AW$11,Datos!$K$6:$M$9,MATCH('ENUMERACION DE ALOJAMIENTOS'!$R200,Datos!$K$6:$M$6,0),0))*AT200))</f>
        <v>#N/A</v>
      </c>
      <c r="AX200" s="64" t="e">
        <f aca="false">VLOOKUP($AX$11,Datos!$K$6:$P$10,MATCH('ENUMERACION DE ALOJAMIENTOS'!$R200,Datos!$K$6:$P$6,0),0)</f>
        <v>#N/A</v>
      </c>
      <c r="AY200" s="64" t="str">
        <f aca="false">IF($Q200&lt;&gt;"VIVIENDA","",IF(AV200&lt;AW200,"No cumple",""))</f>
        <v/>
      </c>
      <c r="AZ200" s="64" t="str">
        <f aca="false">IF($Q200&lt;&gt;"ESTUDIO","",IF(AV200&lt;AX200,"No cumple",""))</f>
        <v/>
      </c>
      <c r="BA200" s="49" t="n">
        <f aca="false">IF(U200&lt;=1,6,10)</f>
        <v>6</v>
      </c>
      <c r="BB200" s="49" t="n">
        <f aca="false">IF(Q200="ESTUDIO",2,IF((10-AT200)&gt;AT200,ROUNDDOWN(AT200/2,0),MIN(10-AT200,ROUNDDOWN(AT200/2,0))))</f>
        <v>0</v>
      </c>
      <c r="BC200" s="49" t="n">
        <f aca="false">IF((10-AT200-S200)&gt;AT200,ROUNDDOWN(AT200/2,0),MIN(10-AT200-S200,ROUNDDOWN(AT200/2,0)))</f>
        <v>0</v>
      </c>
      <c r="BD200" s="50" t="n">
        <f aca="false">IF(OR(Q200="ESTUDIO",AND(COUNTIF(Z200:AP200,"DOBLE")=1,COUNTIF(Z200:AP200,"Seleccione Tipo")=4)),2,IFERROR(ROUNDDOWN(MIN(BB200:BC200),0),0))</f>
        <v>0</v>
      </c>
      <c r="BE200" s="52" t="s">
        <v>67</v>
      </c>
      <c r="BF200" s="53" t="n">
        <f aca="false">IF(R200="POR HABITACIONES",SUM(BE200,AU200),IF(Q200="ESTUDIO",BD200,SUM(AT200,BE200)))</f>
        <v>0</v>
      </c>
      <c r="BG200" s="54" t="str">
        <f aca="false">IF(OR(COUNTIF(P200:BE200,"No cumple")&gt;0,BF200=0),"NO CLASIFICABLE",R200)</f>
        <v>NO CLASIFICABLE</v>
      </c>
      <c r="BH200" s="67" t="str">
        <f aca="false">IF(AND(OR(Q200&lt;&gt;"Seleccione Tipo",R200&lt;&gt;"Seleccione tipo alquiler"),BG200="Seleccione tipo alquiler"),"Es obligatorio para su clasificación rellenar TIPO y TIPO DE ALQUILER de la vivienda","")</f>
        <v/>
      </c>
    </row>
    <row r="201" customFormat="false" ht="23.3" hidden="false" customHeight="false" outlineLevel="0" collapsed="false">
      <c r="A201" s="56" t="s">
        <v>63</v>
      </c>
      <c r="B201" s="57" t="str">
        <f aca="false">VLOOKUP(A201,VIA_CODIGO,2,0)</f>
        <v>XX</v>
      </c>
      <c r="C201" s="40" t="n">
        <f aca="false">IFERROR(VLOOKUP('ENUMERACION DE ALOJAMIENTOS'!F201,Datos!$A$1:$B$47,2,0),"")</f>
        <v>0</v>
      </c>
      <c r="D201" s="58"/>
      <c r="E201" s="59" t="str">
        <f aca="false">IFERROR(VLOOKUP('ENUMERACION DE ALOJAMIENTOS'!G201,Datos!$D$2:$F$1070,3,0),"")</f>
        <v/>
      </c>
      <c r="F201" s="43" t="s">
        <v>64</v>
      </c>
      <c r="G201" s="43"/>
      <c r="H201" s="60"/>
      <c r="I201" s="61"/>
      <c r="J201" s="61"/>
      <c r="K201" s="61"/>
      <c r="L201" s="61"/>
      <c r="M201" s="62"/>
      <c r="N201" s="61"/>
      <c r="O201" s="61"/>
      <c r="P201" s="61"/>
      <c r="Q201" s="58" t="s">
        <v>65</v>
      </c>
      <c r="R201" s="63" t="s">
        <v>66</v>
      </c>
      <c r="S201" s="63"/>
      <c r="T201" s="48" t="str">
        <f aca="false">IF(R201="POR HABITACIONES",IF(S201="","NO CUMPLE",""),"")</f>
        <v/>
      </c>
      <c r="U201" s="61"/>
      <c r="V201" s="64" t="e">
        <f aca="false">VLOOKUP($V$10,Datos!$K$6:$M$11,MATCH('ENUMERACION DE ALOJAMIENTOS'!R201,Datos!$K$6:$M$6,0),0)</f>
        <v>#N/A</v>
      </c>
      <c r="W201" s="64" t="e">
        <f aca="false">IF(OR(U201=1,U201=""),V201,(SUM(COUNTIF(Z201:AP201,"INDIVIDUAL"),(COUNTIF(Z201:AP201,"DOBLE"))*2)))</f>
        <v>#N/A</v>
      </c>
      <c r="X201" s="64" t="n">
        <f aca="false">SUM(COUNTIF(Z201:AP201,"INDIVIDUAL"),(COUNTIF(Z201:AP201,"DOBLE"))*2)</f>
        <v>0</v>
      </c>
      <c r="Y201" s="64"/>
      <c r="Z201" s="61" t="s">
        <v>65</v>
      </c>
      <c r="AA201" s="64" t="e">
        <f aca="false">VLOOKUP(Z201,Datos!$K$6:$M$9,MATCH('ENUMERACION DE ALOJAMIENTOS'!$R201,Datos!$K$6:$M$6,0),0)</f>
        <v>#N/A</v>
      </c>
      <c r="AB201" s="64" t="e">
        <f aca="false">IF(AC201&gt;=AA201,"Cumple","No cumple")</f>
        <v>#N/A</v>
      </c>
      <c r="AC201" s="61"/>
      <c r="AD201" s="61" t="s">
        <v>65</v>
      </c>
      <c r="AE201" s="64" t="e">
        <f aca="false">VLOOKUP(AD201,Datos!$K$6:$M$9,MATCH('ENUMERACION DE ALOJAMIENTOS'!$R201,Datos!$K$6:$M$6,0),0)</f>
        <v>#N/A</v>
      </c>
      <c r="AF201" s="64" t="e">
        <f aca="false">IF(AG201&gt;=AE201,"Cumple","No cumple")</f>
        <v>#N/A</v>
      </c>
      <c r="AG201" s="61"/>
      <c r="AH201" s="61" t="s">
        <v>65</v>
      </c>
      <c r="AI201" s="64" t="e">
        <f aca="false">VLOOKUP(AH201,Datos!$K$6:$M$9,MATCH('ENUMERACION DE ALOJAMIENTOS'!$R201,Datos!$K$6:$M$6,0),0)</f>
        <v>#N/A</v>
      </c>
      <c r="AJ201" s="64" t="e">
        <f aca="false">IF(AK201&gt;=AI201,"Cumple","No cumple")</f>
        <v>#N/A</v>
      </c>
      <c r="AK201" s="61"/>
      <c r="AL201" s="61" t="s">
        <v>65</v>
      </c>
      <c r="AM201" s="64" t="e">
        <f aca="false">VLOOKUP(AL201,Datos!$K$6:$M$9,MATCH('ENUMERACION DE ALOJAMIENTOS'!$R201,Datos!$K$6:$M$6,0),0)</f>
        <v>#N/A</v>
      </c>
      <c r="AN201" s="64" t="e">
        <f aca="false">IF(AO201&gt;=AM201,"Cumple","No cumple")</f>
        <v>#N/A</v>
      </c>
      <c r="AO201" s="61"/>
      <c r="AP201" s="61" t="s">
        <v>65</v>
      </c>
      <c r="AQ201" s="64" t="e">
        <f aca="false">VLOOKUP(AP201,Datos!$K$6:$M$9,MATCH('ENUMERACION DE ALOJAMIENTOS'!$R201,Datos!$K$6:$M$6,0),0)</f>
        <v>#N/A</v>
      </c>
      <c r="AR201" s="64" t="e">
        <f aca="false">IF(AS201&gt;=AQ201,"Cumple","No cumple")</f>
        <v>#N/A</v>
      </c>
      <c r="AS201" s="61"/>
      <c r="AT201" s="65" t="n">
        <f aca="false">IFERROR(IF(Q201="ESTUDIO",BE201,IF(OR(U201=1,U201=""),MIN(X201,V201),W201)),0)</f>
        <v>0</v>
      </c>
      <c r="AU201" s="50" t="str">
        <f aca="false">IF(R201="POR HABITACIONES",AT201-S201,"")</f>
        <v/>
      </c>
      <c r="AV201" s="66" t="n">
        <v>0</v>
      </c>
      <c r="AW201" s="64" t="e">
        <f aca="false">IF(((VLOOKUP($AW$11,Datos!$K$6:$M$9,MATCH('ENUMERACION DE ALOJAMIENTOS'!$R201,Datos!$K$6:$M$6,0),0))*AT201)&lt;10,10,((VLOOKUP($AW$11,Datos!$K$6:$M$9,MATCH('ENUMERACION DE ALOJAMIENTOS'!$R201,Datos!$K$6:$M$6,0),0))*AT201))</f>
        <v>#N/A</v>
      </c>
      <c r="AX201" s="64" t="e">
        <f aca="false">VLOOKUP($AX$11,Datos!$K$6:$P$10,MATCH('ENUMERACION DE ALOJAMIENTOS'!$R201,Datos!$K$6:$P$6,0),0)</f>
        <v>#N/A</v>
      </c>
      <c r="AY201" s="64" t="str">
        <f aca="false">IF($Q201&lt;&gt;"VIVIENDA","",IF(AV201&lt;AW201,"No cumple",""))</f>
        <v/>
      </c>
      <c r="AZ201" s="64" t="str">
        <f aca="false">IF($Q201&lt;&gt;"ESTUDIO","",IF(AV201&lt;AX201,"No cumple",""))</f>
        <v/>
      </c>
      <c r="BA201" s="49" t="n">
        <f aca="false">IF(U201&lt;=1,6,10)</f>
        <v>6</v>
      </c>
      <c r="BB201" s="49" t="n">
        <f aca="false">IF(Q201="ESTUDIO",2,IF((10-AT201)&gt;AT201,ROUNDDOWN(AT201/2,0),MIN(10-AT201,ROUNDDOWN(AT201/2,0))))</f>
        <v>0</v>
      </c>
      <c r="BC201" s="49" t="n">
        <f aca="false">IF((10-AT201-S201)&gt;AT201,ROUNDDOWN(AT201/2,0),MIN(10-AT201-S201,ROUNDDOWN(AT201/2,0)))</f>
        <v>0</v>
      </c>
      <c r="BD201" s="50" t="n">
        <f aca="false">IF(OR(Q201="ESTUDIO",AND(COUNTIF(Z201:AP201,"DOBLE")=1,COUNTIF(Z201:AP201,"Seleccione Tipo")=4)),2,IFERROR(ROUNDDOWN(MIN(BB201:BC201),0),0))</f>
        <v>0</v>
      </c>
      <c r="BE201" s="52" t="s">
        <v>67</v>
      </c>
      <c r="BF201" s="53" t="n">
        <f aca="false">IF(R201="POR HABITACIONES",SUM(BE201,AU201),IF(Q201="ESTUDIO",BD201,SUM(AT201,BE201)))</f>
        <v>0</v>
      </c>
      <c r="BG201" s="54" t="str">
        <f aca="false">IF(OR(COUNTIF(P201:BE201,"No cumple")&gt;0,BF201=0),"NO CLASIFICABLE",R201)</f>
        <v>NO CLASIFICABLE</v>
      </c>
      <c r="BH201" s="67" t="str">
        <f aca="false">IF(AND(OR(Q201&lt;&gt;"Seleccione Tipo",R201&lt;&gt;"Seleccione tipo alquiler"),BG201="Seleccione tipo alquiler"),"Es obligatorio para su clasificación rellenar TIPO y TIPO DE ALQUILER de la vivienda","")</f>
        <v/>
      </c>
    </row>
    <row r="202" customFormat="false" ht="23.3" hidden="false" customHeight="false" outlineLevel="0" collapsed="false">
      <c r="A202" s="56" t="s">
        <v>63</v>
      </c>
      <c r="B202" s="57" t="str">
        <f aca="false">VLOOKUP(A202,VIA_CODIGO,2,0)</f>
        <v>XX</v>
      </c>
      <c r="C202" s="40" t="n">
        <f aca="false">IFERROR(VLOOKUP('ENUMERACION DE ALOJAMIENTOS'!F202,Datos!$A$1:$B$47,2,0),"")</f>
        <v>0</v>
      </c>
      <c r="D202" s="58"/>
      <c r="E202" s="59" t="str">
        <f aca="false">IFERROR(VLOOKUP('ENUMERACION DE ALOJAMIENTOS'!G202,Datos!$D$2:$F$1070,3,0),"")</f>
        <v/>
      </c>
      <c r="F202" s="43" t="s">
        <v>64</v>
      </c>
      <c r="G202" s="43"/>
      <c r="H202" s="60"/>
      <c r="I202" s="61"/>
      <c r="J202" s="61"/>
      <c r="K202" s="61"/>
      <c r="L202" s="61"/>
      <c r="M202" s="62"/>
      <c r="N202" s="61"/>
      <c r="O202" s="61"/>
      <c r="P202" s="61"/>
      <c r="Q202" s="58" t="s">
        <v>65</v>
      </c>
      <c r="R202" s="63" t="s">
        <v>66</v>
      </c>
      <c r="S202" s="63"/>
      <c r="T202" s="48" t="str">
        <f aca="false">IF(R202="POR HABITACIONES",IF(S202="","NO CUMPLE",""),"")</f>
        <v/>
      </c>
      <c r="U202" s="61"/>
      <c r="V202" s="64" t="e">
        <f aca="false">VLOOKUP($V$10,Datos!$K$6:$M$11,MATCH('ENUMERACION DE ALOJAMIENTOS'!R202,Datos!$K$6:$M$6,0),0)</f>
        <v>#N/A</v>
      </c>
      <c r="W202" s="64" t="e">
        <f aca="false">IF(OR(U202=1,U202=""),V202,(SUM(COUNTIF(Z202:AP202,"INDIVIDUAL"),(COUNTIF(Z202:AP202,"DOBLE"))*2)))</f>
        <v>#N/A</v>
      </c>
      <c r="X202" s="64" t="n">
        <f aca="false">SUM(COUNTIF(Z202:AP202,"INDIVIDUAL"),(COUNTIF(Z202:AP202,"DOBLE"))*2)</f>
        <v>0</v>
      </c>
      <c r="Y202" s="64"/>
      <c r="Z202" s="61" t="s">
        <v>65</v>
      </c>
      <c r="AA202" s="64" t="e">
        <f aca="false">VLOOKUP(Z202,Datos!$K$6:$M$9,MATCH('ENUMERACION DE ALOJAMIENTOS'!$R202,Datos!$K$6:$M$6,0),0)</f>
        <v>#N/A</v>
      </c>
      <c r="AB202" s="64" t="e">
        <f aca="false">IF(AC202&gt;=AA202,"Cumple","No cumple")</f>
        <v>#N/A</v>
      </c>
      <c r="AC202" s="61"/>
      <c r="AD202" s="61" t="s">
        <v>65</v>
      </c>
      <c r="AE202" s="64" t="e">
        <f aca="false">VLOOKUP(AD202,Datos!$K$6:$M$9,MATCH('ENUMERACION DE ALOJAMIENTOS'!$R202,Datos!$K$6:$M$6,0),0)</f>
        <v>#N/A</v>
      </c>
      <c r="AF202" s="64" t="e">
        <f aca="false">IF(AG202&gt;=AE202,"Cumple","No cumple")</f>
        <v>#N/A</v>
      </c>
      <c r="AG202" s="61"/>
      <c r="AH202" s="61" t="s">
        <v>65</v>
      </c>
      <c r="AI202" s="64" t="e">
        <f aca="false">VLOOKUP(AH202,Datos!$K$6:$M$9,MATCH('ENUMERACION DE ALOJAMIENTOS'!$R202,Datos!$K$6:$M$6,0),0)</f>
        <v>#N/A</v>
      </c>
      <c r="AJ202" s="64" t="e">
        <f aca="false">IF(AK202&gt;=AI202,"Cumple","No cumple")</f>
        <v>#N/A</v>
      </c>
      <c r="AK202" s="61"/>
      <c r="AL202" s="61" t="s">
        <v>65</v>
      </c>
      <c r="AM202" s="64" t="e">
        <f aca="false">VLOOKUP(AL202,Datos!$K$6:$M$9,MATCH('ENUMERACION DE ALOJAMIENTOS'!$R202,Datos!$K$6:$M$6,0),0)</f>
        <v>#N/A</v>
      </c>
      <c r="AN202" s="64" t="e">
        <f aca="false">IF(AO202&gt;=AM202,"Cumple","No cumple")</f>
        <v>#N/A</v>
      </c>
      <c r="AO202" s="61"/>
      <c r="AP202" s="61" t="s">
        <v>65</v>
      </c>
      <c r="AQ202" s="64" t="e">
        <f aca="false">VLOOKUP(AP202,Datos!$K$6:$M$9,MATCH('ENUMERACION DE ALOJAMIENTOS'!$R202,Datos!$K$6:$M$6,0),0)</f>
        <v>#N/A</v>
      </c>
      <c r="AR202" s="64" t="e">
        <f aca="false">IF(AS202&gt;=AQ202,"Cumple","No cumple")</f>
        <v>#N/A</v>
      </c>
      <c r="AS202" s="61"/>
      <c r="AT202" s="65" t="n">
        <f aca="false">IFERROR(IF(Q202="ESTUDIO",BE202,IF(OR(U202=1,U202=""),MIN(X202,V202),W202)),0)</f>
        <v>0</v>
      </c>
      <c r="AU202" s="50" t="str">
        <f aca="false">IF(R202="POR HABITACIONES",AT202-S202,"")</f>
        <v/>
      </c>
      <c r="AV202" s="66" t="n">
        <v>0</v>
      </c>
      <c r="AW202" s="64" t="e">
        <f aca="false">IF(((VLOOKUP($AW$11,Datos!$K$6:$M$9,MATCH('ENUMERACION DE ALOJAMIENTOS'!$R202,Datos!$K$6:$M$6,0),0))*AT202)&lt;10,10,((VLOOKUP($AW$11,Datos!$K$6:$M$9,MATCH('ENUMERACION DE ALOJAMIENTOS'!$R202,Datos!$K$6:$M$6,0),0))*AT202))</f>
        <v>#N/A</v>
      </c>
      <c r="AX202" s="64" t="e">
        <f aca="false">VLOOKUP($AX$11,Datos!$K$6:$P$10,MATCH('ENUMERACION DE ALOJAMIENTOS'!$R202,Datos!$K$6:$P$6,0),0)</f>
        <v>#N/A</v>
      </c>
      <c r="AY202" s="64" t="str">
        <f aca="false">IF($Q202&lt;&gt;"VIVIENDA","",IF(AV202&lt;AW202,"No cumple",""))</f>
        <v/>
      </c>
      <c r="AZ202" s="64" t="str">
        <f aca="false">IF($Q202&lt;&gt;"ESTUDIO","",IF(AV202&lt;AX202,"No cumple",""))</f>
        <v/>
      </c>
      <c r="BA202" s="49" t="n">
        <f aca="false">IF(U202&lt;=1,6,10)</f>
        <v>6</v>
      </c>
      <c r="BB202" s="49" t="n">
        <f aca="false">IF(Q202="ESTUDIO",2,IF((10-AT202)&gt;AT202,ROUNDDOWN(AT202/2,0),MIN(10-AT202,ROUNDDOWN(AT202/2,0))))</f>
        <v>0</v>
      </c>
      <c r="BC202" s="49" t="n">
        <f aca="false">IF((10-AT202-S202)&gt;AT202,ROUNDDOWN(AT202/2,0),MIN(10-AT202-S202,ROUNDDOWN(AT202/2,0)))</f>
        <v>0</v>
      </c>
      <c r="BD202" s="50" t="n">
        <f aca="false">IF(OR(Q202="ESTUDIO",AND(COUNTIF(Z202:AP202,"DOBLE")=1,COUNTIF(Z202:AP202,"Seleccione Tipo")=4)),2,IFERROR(ROUNDDOWN(MIN(BB202:BC202),0),0))</f>
        <v>0</v>
      </c>
      <c r="BE202" s="52" t="s">
        <v>67</v>
      </c>
      <c r="BF202" s="53" t="n">
        <f aca="false">IF(R202="POR HABITACIONES",SUM(BE202,AU202),IF(Q202="ESTUDIO",BD202,SUM(AT202,BE202)))</f>
        <v>0</v>
      </c>
      <c r="BG202" s="54" t="str">
        <f aca="false">IF(OR(COUNTIF(P202:BE202,"No cumple")&gt;0,BF202=0),"NO CLASIFICABLE",R202)</f>
        <v>NO CLASIFICABLE</v>
      </c>
      <c r="BH202" s="67" t="str">
        <f aca="false">IF(AND(OR(Q202&lt;&gt;"Seleccione Tipo",R202&lt;&gt;"Seleccione tipo alquiler"),BG202="Seleccione tipo alquiler"),"Es obligatorio para su clasificación rellenar TIPO y TIPO DE ALQUILER de la vivienda","")</f>
        <v/>
      </c>
    </row>
    <row r="204" customFormat="false" ht="14.4" hidden="true" customHeight="false" outlineLevel="0" collapsed="false">
      <c r="Q204" s="68" t="n">
        <f aca="false">COUNTIF($Q$12:$Q$202,"ESTUDIO")</f>
        <v>0</v>
      </c>
      <c r="R204" s="69" t="s">
        <v>68</v>
      </c>
      <c r="S204" s="70"/>
      <c r="T204" s="70"/>
      <c r="Z204" s="71" t="n">
        <f aca="false">COUNTIF($Z$12:$Z$202,"INDIVIDUAL")</f>
        <v>0</v>
      </c>
      <c r="AB204" s="64" t="n">
        <f aca="false">COUNTIF(AB12:AB202,"No cumple")</f>
        <v>0</v>
      </c>
      <c r="AD204" s="71" t="n">
        <f aca="false">COUNTIF($AD$12:$AD$202,"INDIVIDUAL")</f>
        <v>0</v>
      </c>
      <c r="AF204" s="64" t="n">
        <f aca="false">COUNTIF(AF12:AF202,"No cumple")</f>
        <v>0</v>
      </c>
      <c r="AH204" s="71" t="n">
        <f aca="false">COUNTIF($AH$12:$AH$202,"INDIVIDUAL")</f>
        <v>0</v>
      </c>
      <c r="AJ204" s="64" t="n">
        <f aca="false">COUNTIF(AJ12:AJ202,"No cumple")</f>
        <v>0</v>
      </c>
      <c r="AL204" s="71" t="n">
        <f aca="false">COUNTIF($AL$12:$AL$202,"INDIVIDUAL")</f>
        <v>0</v>
      </c>
      <c r="AN204" s="64" t="n">
        <f aca="false">COUNTIF(AN12:AN202,"No cumple")</f>
        <v>0</v>
      </c>
      <c r="AP204" s="71" t="n">
        <f aca="false">COUNTIF($AP$12:$AP$202,"INDIVIDUAL")</f>
        <v>0</v>
      </c>
      <c r="AR204" s="64" t="n">
        <f aca="false">COUNTIF(AR12:AR202,"No cumple")</f>
        <v>0</v>
      </c>
      <c r="AY204" s="64" t="n">
        <f aca="false">COUNTIF(AY12:AY202,"No cumple")</f>
        <v>0</v>
      </c>
      <c r="AZ204" s="64" t="n">
        <f aca="false">COUNTIF(AZ12:AZ202,"No cumple")</f>
        <v>0</v>
      </c>
      <c r="BA204" s="64"/>
      <c r="BF204" s="72" t="n">
        <f aca="false">SUM(BF12:BF202)</f>
        <v>0</v>
      </c>
      <c r="BH204" s="73" t="n">
        <f aca="false">COUNTIF(BH12:BH202,"Es obligatorio para su clasificación rellenar TIPO y CATEGORÍA de apartamento")</f>
        <v>0</v>
      </c>
    </row>
    <row r="205" customFormat="false" ht="14.4" hidden="true" customHeight="false" outlineLevel="0" collapsed="false">
      <c r="Q205" s="68" t="n">
        <f aca="false">COUNTIF($Q$12:$Q$202,"VIVIENDA")</f>
        <v>0</v>
      </c>
      <c r="R205" s="69" t="s">
        <v>69</v>
      </c>
      <c r="S205" s="70"/>
      <c r="T205" s="70"/>
      <c r="Z205" s="71" t="n">
        <f aca="false">COUNTIF($Z$12:$Z$202,"DOBLE")</f>
        <v>0</v>
      </c>
      <c r="AD205" s="71" t="n">
        <f aca="false">COUNTIF($AD$12:$AD$202,"DOBLE")</f>
        <v>0</v>
      </c>
      <c r="AH205" s="71" t="n">
        <f aca="false">COUNTIF($AH$12:$AH$202,"DOBLE")</f>
        <v>0</v>
      </c>
      <c r="AL205" s="71" t="n">
        <f aca="false">COUNTIF($AL$12:$AL$202,"DOBLE")</f>
        <v>0</v>
      </c>
      <c r="AP205" s="71" t="n">
        <f aca="false">COUNTIF($AP$12:$AP$202,"DOBLE")</f>
        <v>0</v>
      </c>
    </row>
    <row r="206" customFormat="false" ht="14.4" hidden="true" customHeight="false" outlineLevel="0" collapsed="false">
      <c r="B206" s="71" t="n">
        <f aca="false">COUNTIF(R12:R202,"POR HABITACIONES")</f>
        <v>0</v>
      </c>
      <c r="D206" s="71" t="s">
        <v>70</v>
      </c>
      <c r="Q206" s="68" t="n">
        <f aca="false">SUM(Q204:Q205)</f>
        <v>0</v>
      </c>
      <c r="R206" s="68" t="s">
        <v>71</v>
      </c>
      <c r="S206" s="74"/>
      <c r="T206" s="74"/>
      <c r="AH206" s="71"/>
      <c r="AI206" s="75" t="s">
        <v>72</v>
      </c>
      <c r="AJ206" s="71" t="n">
        <f aca="false">SUM(AB204,AF204,AJ204,AN204,AR204)</f>
        <v>0</v>
      </c>
      <c r="AY206" s="71" t="n">
        <f aca="false">SUM(AY204:AZ204)</f>
        <v>0</v>
      </c>
    </row>
    <row r="207" customFormat="false" ht="14.4" hidden="true" customHeight="false" outlineLevel="0" collapsed="false">
      <c r="B207" s="71" t="n">
        <f aca="false">IF(AND($Q$206&gt;=5,$Q$206&lt;=50),1,IF(AND($Q$206&gt;=51,$Q$206&lt;=100),2,IF(AND($Q$206&gt;=101,$Q$206&lt;=150),4,IF(AND($Q$206&gt;=151,$Q$206&lt;=200),6,IF($Q$206&lt;5,0,IF($Q$206&gt;250,"Calcular",8))))))</f>
        <v>0</v>
      </c>
      <c r="D207" s="71" t="s">
        <v>73</v>
      </c>
    </row>
    <row r="208" customFormat="false" ht="14.4" hidden="true" customHeight="false" outlineLevel="0" collapsed="false">
      <c r="AH208" s="71" t="s">
        <v>74</v>
      </c>
    </row>
    <row r="209" customFormat="false" ht="14.4" hidden="true" customHeight="false" outlineLevel="0" collapsed="false">
      <c r="AH209" s="71" t="n">
        <f aca="false">SUM(Z204,AD204,AH204,AL204,AP204)</f>
        <v>0</v>
      </c>
      <c r="AJ209" s="71" t="n">
        <f aca="false">AH209</f>
        <v>0</v>
      </c>
      <c r="AK209" s="71" t="s">
        <v>75</v>
      </c>
    </row>
    <row r="210" customFormat="false" ht="14.4" hidden="true" customHeight="false" outlineLevel="0" collapsed="false">
      <c r="D210" s="71" t="n">
        <f aca="false">COUNTBLANK(D12:D202)</f>
        <v>191</v>
      </c>
      <c r="F210" s="71" t="n">
        <f aca="false">COUNTIF(F12:F202,"Pinche aquí para seleccionar Municipio")</f>
        <v>191</v>
      </c>
      <c r="G210" s="71" t="n">
        <f aca="false">COUNTBLANK(G12:G202)</f>
        <v>191</v>
      </c>
      <c r="I210" s="71" t="n">
        <f aca="false">COUNTBLANK(I12:I202)</f>
        <v>191</v>
      </c>
      <c r="M210" s="71" t="n">
        <f aca="false">COUNTBLANK(M12:M202)</f>
        <v>191</v>
      </c>
      <c r="O210" s="71" t="n">
        <f aca="false">COUNTBLANK(O12:O202)</f>
        <v>191</v>
      </c>
      <c r="Q210" s="71" t="n">
        <f aca="false">COUNTIF(Q12:Q202,"Seleccione Tipo")</f>
        <v>191</v>
      </c>
      <c r="AH210" s="71" t="s">
        <v>76</v>
      </c>
    </row>
    <row r="211" customFormat="false" ht="14.4" hidden="true" customHeight="false" outlineLevel="0" collapsed="false">
      <c r="AH211" s="71" t="n">
        <f aca="false">SUM(Z205,AD205,AH205,AL205,AP205)</f>
        <v>0</v>
      </c>
      <c r="AJ211" s="71" t="n">
        <f aca="false">AH211*2</f>
        <v>0</v>
      </c>
      <c r="AK211" s="71" t="s">
        <v>75</v>
      </c>
    </row>
    <row r="212" customFormat="false" ht="14.4" hidden="true" customHeight="false" outlineLevel="0" collapsed="false"/>
    <row r="213" customFormat="false" ht="14.4" hidden="true" customHeight="false" outlineLevel="0" collapsed="false">
      <c r="AH213" s="71" t="s">
        <v>77</v>
      </c>
      <c r="AJ213" s="71" t="n">
        <f aca="false">SUM(AJ209:AJ211)</f>
        <v>0</v>
      </c>
      <c r="AK213" s="71" t="s">
        <v>75</v>
      </c>
    </row>
    <row r="214" customFormat="false" ht="14.4" hidden="true" customHeight="false" outlineLevel="0" collapsed="false"/>
  </sheetData>
  <sheetProtection sheet="true" password="93e1" objects="true" scenarios="true"/>
  <mergeCells count="24">
    <mergeCell ref="K2:U2"/>
    <mergeCell ref="F3:I3"/>
    <mergeCell ref="F5:I5"/>
    <mergeCell ref="A10:H10"/>
    <mergeCell ref="I10:I11"/>
    <mergeCell ref="J10:J11"/>
    <mergeCell ref="K10:K11"/>
    <mergeCell ref="L10:L11"/>
    <mergeCell ref="M10:M11"/>
    <mergeCell ref="N10:N11"/>
    <mergeCell ref="O10:O11"/>
    <mergeCell ref="P10:P11"/>
    <mergeCell ref="Q10:S10"/>
    <mergeCell ref="Z10:AC10"/>
    <mergeCell ref="AD10:AG10"/>
    <mergeCell ref="AH10:AK10"/>
    <mergeCell ref="AL10:AO10"/>
    <mergeCell ref="AP10:AS10"/>
    <mergeCell ref="AT10:AT11"/>
    <mergeCell ref="AU10:AU11"/>
    <mergeCell ref="BE10:BE11"/>
    <mergeCell ref="BF10:BF11"/>
    <mergeCell ref="BG10:BG11"/>
    <mergeCell ref="A11:B11"/>
  </mergeCells>
  <conditionalFormatting sqref="O12:O202">
    <cfRule type="duplicateValues" priority="2" aboveAverage="0" equalAverage="0" bottom="0" percent="0" rank="0" text="" dxfId="0"/>
  </conditionalFormatting>
  <conditionalFormatting sqref="BG12:BG202">
    <cfRule type="containsText" priority="3" operator="containsText" aboveAverage="0" equalAverage="0" bottom="0" percent="0" rank="0" text="NO CLASIFICABLE" dxfId="1">
      <formula>NOT(ISERROR(SEARCH("NO CLASIFICABLE",BG12)))</formula>
    </cfRule>
  </conditionalFormatting>
  <conditionalFormatting sqref="BG4">
    <cfRule type="expression" priority="4" aboveAverage="0" equalAverage="0" bottom="0" percent="0" rank="0" text="" dxfId="2">
      <formula>$K5&lt;&gt;"*"</formula>
    </cfRule>
  </conditionalFormatting>
  <conditionalFormatting sqref="K2">
    <cfRule type="expression" priority="5" aboveAverage="0" equalAverage="0" bottom="0" percent="0" rank="0" text="" dxfId="3">
      <formula>OR($K$3&lt;&gt;"*",$K$4&lt;&gt;"*",$K$5&lt;&gt;"*",#ref!&lt;&gt;"*",$K$6&lt;&gt;"*")</formula>
    </cfRule>
  </conditionalFormatting>
  <conditionalFormatting sqref="BG5">
    <cfRule type="expression" priority="6" aboveAverage="0" equalAverage="0" bottom="0" percent="0" rank="0" text="" dxfId="4">
      <formula>#ref!&lt;&gt;"*"</formula>
    </cfRule>
  </conditionalFormatting>
  <dataValidations count="26">
    <dataValidation allowBlank="true" operator="between" showDropDown="false" showErrorMessage="true" showInputMessage="true" sqref="F12:F202" type="list">
      <formula1>MUNICIPIOS</formula1>
      <formula2>0</formula2>
    </dataValidation>
    <dataValidation allowBlank="true" operator="between" showDropDown="false" showErrorMessage="true" showInputMessage="true" sqref="A12:A202" type="list">
      <formula1>TIPO_VIA</formula1>
      <formula2>0</formula2>
    </dataValidation>
    <dataValidation allowBlank="true" operator="between" showDropDown="false" showErrorMessage="true" showInputMessage="true" sqref="G12:G202" type="list">
      <formula1>INDIRECT(F12)</formula1>
      <formula2>0</formula2>
    </dataValidation>
    <dataValidation allowBlank="true" operator="greaterThan" showDropDown="false" showErrorMessage="true" showInputMessage="true" sqref="AC13:AC202 AG13:AG202 AK13:AK202 AO13:AO202 AS13:AS202" type="decimal">
      <formula1>0</formula1>
      <formula2>0</formula2>
    </dataValidation>
    <dataValidation allowBlank="true" error="Introduzca un formato de referencia catastral válida.&#10;&#10;Ejemplo 1º: 9872023VH5797S0001WX" operator="between" showDropDown="false" showErrorMessage="true" showInputMessage="true" sqref="O13:O202" type="textLength">
      <formula1>20</formula1>
      <formula2>20</formula2>
    </dataValidation>
    <dataValidation allowBlank="true" error="En la tipología de alquiler por habitaciones, debe, al menos el titular, tener su residencia efectiva en la vivienda." operator="between" prompt="Sólo para tipo de alquiler &quot;por habitaciones&quot; - Deberá introducir el número de personas que tienen su residencia efectiva en la vivienda." showDropDown="false" showErrorMessage="true" showInputMessage="true" sqref="S12:S202" type="whole">
      <formula1>IF(R12="POR HABITACIONES",1,0)</formula1>
      <formula2>IF(R12="POR HABITACIONES",9,0)</formula2>
    </dataValidation>
    <dataValidation allowBlank="true" error="Introduzca un formato de referencia catastral válida.&#10;&#10;Ejemplo 1º: 9872023VH5797S0001WX" operator="between" prompt="Introduzca un formato de referencia catastral válida.&#10;&#10;Ejemplo 1º: 9872023VH5797S0001WX" showDropDown="false" showErrorMessage="true" showInputMessage="true" sqref="O12" type="textLength">
      <formula1>20</formula1>
      <formula2>20</formula2>
    </dataValidation>
    <dataValidation allowBlank="true" operator="between" prompt="Debe introducir en formato número la planta en la que se sitúa la vivienda.&#10;&#10;Las plantas bajas o viviendas unifamiliares usarán el número 0." showDropDown="false" showErrorMessage="true" showInputMessage="true" sqref="M12" type="whole">
      <formula1>0</formula1>
      <formula2>99</formula2>
    </dataValidation>
    <dataValidation allowBlank="true" operator="between" prompt="Introduzca el número de la vía donde se sitúe su vivienda" showDropDown="false" showErrorMessage="true" showInputMessage="true" sqref="I12" type="none">
      <formula1>0</formula1>
      <formula2>0</formula2>
    </dataValidation>
    <dataValidation allowBlank="true" operator="between" prompt="Introduzca número de baños y/o aseos que disponga la vivienda." showDropDown="false" showErrorMessage="true" showInputMessage="true" sqref="U12" type="whole">
      <formula1>1</formula1>
      <formula2>99</formula2>
    </dataValidation>
    <dataValidation allowBlank="true" operator="greaterThan" prompt="&quot;Superfice útil&quot; - Se considerará aquella superficie de la habitación que sea &quot;pisable&quot;." showDropDown="false" showErrorMessage="true" showInputMessage="true" sqref="AC12 AG12 AK12 AO12 AS12" type="decimal">
      <formula1>0</formula1>
      <formula2>0</formula2>
    </dataValidation>
    <dataValidation allowBlank="true" operator="greaterThanOrEqual" prompt="&quot;Superfice útil&quot; - Se considerará aquella superficie de la habitación que sea &quot;pisable&quot;. Mínimo 10 m2 para tipo &quot;vivienda&quot; y 14 m2 para tipo &quot;estudio&quot;." showDropDown="false" showErrorMessage="true" showInputMessage="true" sqref="AV12" type="decimal">
      <formula1>0</formula1>
      <formula2>0</formula2>
    </dataValidation>
    <dataValidation allowBlank="true" operator="between" prompt="&quot;No clasificable&quot; - Deberá revisar las incidencias detectadas para cada vivienda. Las viviendas &quot;no clasificables&quot; no serán objeto de tramitación administrativa." showDropDown="false" showErrorMessage="true" showInputMessage="true" sqref="BG12:BG202" type="none">
      <formula1>0</formula1>
      <formula2>0</formula2>
    </dataValidation>
    <dataValidation allowBlank="true" operator="between" showDropDown="false" showErrorMessage="true" showInputMessage="true" sqref="M13:M202" type="whole">
      <formula1>0</formula1>
      <formula2>99</formula2>
    </dataValidation>
    <dataValidation allowBlank="true" operator="between" showDropDown="false" showErrorMessage="true" showInputMessage="true" sqref="U13:U202" type="whole">
      <formula1>1</formula1>
      <formula2>99</formula2>
    </dataValidation>
    <dataValidation allowBlank="true" operator="greaterThanOrEqual" showDropDown="false" showErrorMessage="true" showInputMessage="true" sqref="AV13:AV202" type="decimal">
      <formula1>0</formula1>
      <formula2>0</formula2>
    </dataValidation>
    <dataValidation allowBlank="true" error="En la tipología de alquiler por habitaciones, debe, al menos el titular, tener su residencia efectiva en la vivienda." operator="between" prompt="Sólo para tipo de alquiler &quot;por habitaciones&quot; - Deberá introducir el número de personas que tienen su residencia efectiva en la vivienda." showDropDown="false" showErrorMessage="true" showInputMessage="true" sqref="T12:T202" type="none">
      <formula1>0</formula1>
      <formula2>0</formula2>
    </dataValidation>
    <dataValidation allowBlank="true" operator="between" showDropDown="false" showErrorMessage="true" showInputMessage="true" sqref="Q13:Q202" type="list">
      <formula1>Datos!$H$9:$H$11</formula1>
      <formula2>0</formula2>
    </dataValidation>
    <dataValidation allowBlank="true" operator="between" showDropDown="false" showErrorMessage="true" showInputMessage="true" sqref="P12:P202" type="whole">
      <formula1>IF(F12="YECLA",CP!$A$2,CP!$A$3)</formula1>
      <formula2>CP!$A$982</formula2>
    </dataValidation>
    <dataValidation allowBlank="true" operator="between" showDropDown="false" showErrorMessage="true" showInputMessage="true" sqref="Z13:Z202 AD13:AD202 AH13:AH202 AL13:AL202 AP13:AP202" type="list">
      <formula1>IF(OR($Q13="ESTUDIO",$Q13="Seleccione Tipo"),Datos!$H$13,Datos!$H$13:$H$15)</formula1>
      <formula2>0</formula2>
    </dataValidation>
    <dataValidation allowBlank="true" operator="between" showDropDown="false" showErrorMessage="true" showInputMessage="true" sqref="R13:R202" type="list">
      <formula1>IF($Q13="VIVIENDA",Datos!$H$2:$H$4,Datos!$H$2:$H$3)</formula1>
      <formula2>0</formula2>
    </dataValidation>
    <dataValidation allowBlank="true" operator="between" prompt="Elija la tipología de su alojamiento. &quot;Estudio&quot; aquel que se componga únicamente de una estancia que sea salón-comedor-dormitorio. &quot;Vivienda&quot; que al menos disponga de un dormitorio independiente." showDropDown="false" showErrorMessage="true" showInputMessage="true" sqref="Q12" type="list">
      <formula1>Datos!$H$9:$H$11</formula1>
      <formula2>0</formula2>
    </dataValidation>
    <dataValidation allowBlank="true" operator="between" prompt="&quot;Completa&quot; - Se alquila la casa en su totalidad.&#10;&quot;Por habitaciones&quot; - Se alquilan determinadas habitaciones de la vivienda, estando al menos el titular empadronado y con residencia efectiva en la misma." showDropDown="false" showErrorMessage="true" showInputMessage="true" sqref="R12" type="list">
      <formula1>IF($Q$12="VIVIENDA",Datos!$H$2:$H$4,Datos!$H$2:$H$3)</formula1>
      <formula2>0</formula2>
    </dataValidation>
    <dataValidation allowBlank="true" operator="between" prompt="&quot;Individual&quot; = mínimo 6 m2 de superficie útil. Se considerará 1 plaza&#10;&quot;Doble&quot; = mínimo 8 m2 de superficie útil. Se considerarán 2 plazas" showDropDown="false" showErrorMessage="true" showInputMessage="true" sqref="Z12 AD12 AH12 AL12 AP12" type="list">
      <formula1>IF(OR($Q12="ESTUDIO",$Q12="Seleccione Tipo"),Datos!$H$13,Datos!$H$13:$H$15)</formula1>
      <formula2>0</formula2>
    </dataValidation>
    <dataValidation allowBlank="true" operator="between" prompt="Las plazas en muebles convertibles (tipo sofá-cama o similar) podrán estar tanto en salón como en dormitorios. Estas plazas nunca podrán superar el 50% de las plazas asignadas en dormitorios." showDropDown="false" showErrorMessage="true" showInputMessage="true" sqref="BE12" type="list">
      <formula1>IF(OR($BD12&lt;=0,$Q12="ESTUDIO"),Datos!$K$14:$K$15,IF($BD12=1,Datos!$K$14:$K$16,IF($BD12=2,Datos!$K$14:$K$17,IF($BD12=3,Datos!$K$14:$K$18,IF($BD12=4,Datos!$K$14:$K$19,IF($BD12=5,Datos!$K$14:$K$20,0))))))</formula1>
      <formula2>0</formula2>
    </dataValidation>
    <dataValidation allowBlank="true" operator="between" showDropDown="false" showErrorMessage="true" showInputMessage="true" sqref="BE13:BE202" type="list">
      <formula1>IF(OR($BD13&lt;=0,$Q13="ESTUDIO"),Datos!$K$14:$K$15,IF($BD13=1,Datos!$K$14:$K$16,IF($BD13=2,Datos!$K$14:$K$17,IF($BD13=3,Datos!$K$14:$K$18,IF($BD13=4,Datos!$K$14:$K$19,IF($BD13=5,Datos!$K$14:$K$20,0))))))</formula1>
      <formula2>0</formula2>
    </dataValidation>
  </dataValidations>
  <printOptions headings="false" gridLines="false" gridLinesSet="true" horizontalCentered="false" verticalCentered="false"/>
  <pageMargins left="0.196527777777778" right="0.196527777777778" top="0.157638888888889" bottom="0.157638888888889"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N107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72" activeCellId="0" sqref="D72"/>
    </sheetView>
  </sheetViews>
  <sheetFormatPr defaultColWidth="10.35546875" defaultRowHeight="14.4" zeroHeight="false" outlineLevelRow="0" outlineLevelCol="0"/>
  <cols>
    <col collapsed="false" customWidth="true" hidden="false" outlineLevel="0" max="1" min="1" style="0" width="34.11"/>
    <col collapsed="false" customWidth="true" hidden="false" outlineLevel="0" max="2" min="2" style="0" width="8.89"/>
    <col collapsed="false" customWidth="true" hidden="false" outlineLevel="0" max="3" min="3" style="0" width="3.33"/>
    <col collapsed="false" customWidth="true" hidden="false" outlineLevel="0" max="4" min="4" style="0" width="28.45"/>
    <col collapsed="false" customWidth="true" hidden="false" outlineLevel="0" max="5" min="5" style="0" width="8"/>
    <col collapsed="false" customWidth="true" hidden="false" outlineLevel="0" max="6" min="6" style="0" width="7.67"/>
    <col collapsed="false" customWidth="true" hidden="false" outlineLevel="0" max="8" min="8" style="0" width="19.56"/>
    <col collapsed="false" customWidth="true" hidden="false" outlineLevel="0" max="11" min="11" style="0" width="19.11"/>
    <col collapsed="false" customWidth="true" hidden="false" outlineLevel="0" max="12" min="12" style="0" width="17.33"/>
  </cols>
  <sheetData>
    <row r="1" customFormat="false" ht="14.4" hidden="false" customHeight="false" outlineLevel="0" collapsed="false">
      <c r="A1" s="26" t="s">
        <v>64</v>
      </c>
      <c r="B1" s="0" t="n">
        <v>0</v>
      </c>
      <c r="D1" s="0" t="s">
        <v>78</v>
      </c>
      <c r="H1" s="0" t="s">
        <v>79</v>
      </c>
    </row>
    <row r="2" customFormat="false" ht="14.4" hidden="false" customHeight="false" outlineLevel="0" collapsed="false">
      <c r="A2" s="76" t="s">
        <v>80</v>
      </c>
      <c r="B2" s="77" t="n">
        <v>30001</v>
      </c>
      <c r="D2" s="76" t="s">
        <v>80</v>
      </c>
      <c r="E2" s="78" t="n">
        <v>30001</v>
      </c>
      <c r="F2" s="78" t="n">
        <v>0</v>
      </c>
      <c r="G2" s="0" t="str">
        <f aca="false">IF(F2=0,"***","")</f>
        <v>***</v>
      </c>
      <c r="H2" s="79" t="s">
        <v>66</v>
      </c>
      <c r="J2" s="0" t="s">
        <v>81</v>
      </c>
      <c r="K2" s="0" t="s">
        <v>81</v>
      </c>
    </row>
    <row r="3" customFormat="false" ht="15" hidden="false" customHeight="false" outlineLevel="0" collapsed="false">
      <c r="A3" s="76" t="s">
        <v>82</v>
      </c>
      <c r="B3" s="77" t="n">
        <v>30002</v>
      </c>
      <c r="D3" s="76" t="s">
        <v>80</v>
      </c>
      <c r="E3" s="78" t="n">
        <v>30001</v>
      </c>
      <c r="F3" s="78" t="n">
        <v>1</v>
      </c>
      <c r="G3" s="0" t="str">
        <f aca="false">IF(F3=0,"***","")</f>
        <v/>
      </c>
      <c r="H3" s="0" t="s">
        <v>83</v>
      </c>
      <c r="J3" s="0" t="s">
        <v>84</v>
      </c>
      <c r="K3" s="0" t="s">
        <v>85</v>
      </c>
    </row>
    <row r="4" customFormat="false" ht="15" hidden="false" customHeight="false" outlineLevel="0" collapsed="false">
      <c r="A4" s="76" t="s">
        <v>86</v>
      </c>
      <c r="B4" s="77" t="n">
        <v>30003</v>
      </c>
      <c r="D4" s="76" t="s">
        <v>87</v>
      </c>
      <c r="E4" s="78" t="n">
        <v>30001</v>
      </c>
      <c r="F4" s="78" t="n">
        <v>3</v>
      </c>
      <c r="G4" s="0" t="str">
        <f aca="false">IF(F4=0,"***","")</f>
        <v/>
      </c>
      <c r="H4" s="0" t="s">
        <v>88</v>
      </c>
      <c r="J4" s="0" t="s">
        <v>89</v>
      </c>
    </row>
    <row r="5" customFormat="false" ht="15" hidden="false" customHeight="false" outlineLevel="0" collapsed="false">
      <c r="A5" s="76" t="s">
        <v>90</v>
      </c>
      <c r="B5" s="77" t="n">
        <v>30004</v>
      </c>
      <c r="D5" s="76" t="s">
        <v>91</v>
      </c>
      <c r="E5" s="78" t="n">
        <v>30001</v>
      </c>
      <c r="F5" s="78" t="n">
        <v>5</v>
      </c>
      <c r="G5" s="0" t="str">
        <f aca="false">IF(F5=0,"***","")</f>
        <v/>
      </c>
      <c r="N5" s="0" t="s">
        <v>92</v>
      </c>
    </row>
    <row r="6" customFormat="false" ht="14.4" hidden="false" customHeight="false" outlineLevel="0" collapsed="false">
      <c r="A6" s="76" t="s">
        <v>93</v>
      </c>
      <c r="B6" s="77" t="n">
        <v>30005</v>
      </c>
      <c r="D6" s="76" t="s">
        <v>94</v>
      </c>
      <c r="E6" s="78" t="n">
        <v>30001</v>
      </c>
      <c r="F6" s="78" t="n">
        <v>6</v>
      </c>
      <c r="G6" s="0" t="str">
        <f aca="false">IF(F6=0,"***","")</f>
        <v/>
      </c>
      <c r="K6" s="0" t="s">
        <v>95</v>
      </c>
      <c r="L6" s="0" t="s">
        <v>88</v>
      </c>
      <c r="M6" s="0" t="s">
        <v>83</v>
      </c>
    </row>
    <row r="7" customFormat="false" ht="14.4" hidden="false" customHeight="false" outlineLevel="0" collapsed="false">
      <c r="A7" s="76" t="s">
        <v>96</v>
      </c>
      <c r="B7" s="77" t="n">
        <v>30006</v>
      </c>
      <c r="D7" s="76" t="s">
        <v>97</v>
      </c>
      <c r="E7" s="78" t="n">
        <v>30001</v>
      </c>
      <c r="F7" s="78" t="n">
        <v>9</v>
      </c>
      <c r="G7" s="0" t="str">
        <f aca="false">IF(F7=0,"***","")</f>
        <v/>
      </c>
      <c r="K7" s="0" t="s">
        <v>98</v>
      </c>
      <c r="L7" s="0" t="n">
        <v>6</v>
      </c>
      <c r="M7" s="0" t="n">
        <v>6</v>
      </c>
    </row>
    <row r="8" customFormat="false" ht="14.4" hidden="false" customHeight="false" outlineLevel="0" collapsed="false">
      <c r="A8" s="76" t="s">
        <v>99</v>
      </c>
      <c r="B8" s="77" t="n">
        <v>30007</v>
      </c>
      <c r="D8" s="76" t="s">
        <v>100</v>
      </c>
      <c r="E8" s="78" t="n">
        <v>30001</v>
      </c>
      <c r="F8" s="78" t="n">
        <v>21</v>
      </c>
      <c r="G8" s="0" t="str">
        <f aca="false">IF(F8=0,"***","")</f>
        <v/>
      </c>
      <c r="H8" s="0" t="s">
        <v>101</v>
      </c>
      <c r="I8" s="0" t="s">
        <v>63</v>
      </c>
      <c r="J8" s="0" t="s">
        <v>102</v>
      </c>
      <c r="K8" s="0" t="s">
        <v>103</v>
      </c>
      <c r="L8" s="0" t="n">
        <v>8</v>
      </c>
      <c r="M8" s="0" t="n">
        <v>8</v>
      </c>
    </row>
    <row r="9" customFormat="false" ht="14.4" hidden="false" customHeight="false" outlineLevel="0" collapsed="false">
      <c r="A9" s="76" t="s">
        <v>104</v>
      </c>
      <c r="B9" s="77" t="n">
        <v>30008</v>
      </c>
      <c r="D9" s="76" t="s">
        <v>105</v>
      </c>
      <c r="E9" s="78" t="n">
        <v>30001</v>
      </c>
      <c r="F9" s="78" t="n">
        <v>2</v>
      </c>
      <c r="G9" s="0" t="str">
        <f aca="false">IF(F9=0,"***","")</f>
        <v/>
      </c>
      <c r="H9" s="79" t="s">
        <v>65</v>
      </c>
      <c r="I9" s="76" t="s">
        <v>106</v>
      </c>
      <c r="J9" s="76" t="s">
        <v>107</v>
      </c>
      <c r="K9" s="0" t="s">
        <v>59</v>
      </c>
      <c r="L9" s="0" t="n">
        <v>1</v>
      </c>
      <c r="M9" s="0" t="n">
        <v>1</v>
      </c>
    </row>
    <row r="10" customFormat="false" ht="14.4" hidden="false" customHeight="false" outlineLevel="0" collapsed="false">
      <c r="A10" s="76" t="s">
        <v>108</v>
      </c>
      <c r="B10" s="77" t="n">
        <v>30009</v>
      </c>
      <c r="D10" s="76" t="s">
        <v>109</v>
      </c>
      <c r="E10" s="78" t="n">
        <v>30001</v>
      </c>
      <c r="F10" s="78" t="n">
        <v>8</v>
      </c>
      <c r="G10" s="0" t="str">
        <f aca="false">IF(F10=0,"***","")</f>
        <v/>
      </c>
      <c r="H10" s="0" t="s">
        <v>60</v>
      </c>
      <c r="I10" s="76" t="s">
        <v>110</v>
      </c>
      <c r="J10" s="76" t="s">
        <v>111</v>
      </c>
      <c r="K10" s="0" t="s">
        <v>60</v>
      </c>
      <c r="L10" s="0" t="n">
        <v>14</v>
      </c>
      <c r="M10" s="0" t="n">
        <v>14</v>
      </c>
    </row>
    <row r="11" customFormat="false" ht="14.4" hidden="false" customHeight="false" outlineLevel="0" collapsed="false">
      <c r="A11" s="76" t="s">
        <v>112</v>
      </c>
      <c r="B11" s="77" t="n">
        <v>30010</v>
      </c>
      <c r="D11" s="76" t="s">
        <v>113</v>
      </c>
      <c r="E11" s="78" t="n">
        <v>30001</v>
      </c>
      <c r="F11" s="78" t="n">
        <v>11</v>
      </c>
      <c r="G11" s="0" t="str">
        <f aca="false">IF(F11=0,"***","")</f>
        <v/>
      </c>
      <c r="H11" s="0" t="s">
        <v>114</v>
      </c>
      <c r="I11" s="76" t="s">
        <v>115</v>
      </c>
      <c r="J11" s="76" t="s">
        <v>116</v>
      </c>
      <c r="K11" s="0" t="s">
        <v>17</v>
      </c>
      <c r="L11" s="0" t="n">
        <v>6</v>
      </c>
      <c r="M11" s="0" t="n">
        <v>6</v>
      </c>
    </row>
    <row r="12" customFormat="false" ht="15" hidden="false" customHeight="false" outlineLevel="0" collapsed="false">
      <c r="A12" s="76" t="s">
        <v>117</v>
      </c>
      <c r="B12" s="77" t="n">
        <v>30011</v>
      </c>
      <c r="D12" s="76" t="s">
        <v>118</v>
      </c>
      <c r="E12" s="78" t="n">
        <v>30001</v>
      </c>
      <c r="F12" s="78" t="n">
        <v>22</v>
      </c>
      <c r="G12" s="0" t="str">
        <f aca="false">IF(F12=0,"***","")</f>
        <v/>
      </c>
      <c r="I12" s="76" t="s">
        <v>119</v>
      </c>
      <c r="J12" s="76" t="s">
        <v>120</v>
      </c>
    </row>
    <row r="13" customFormat="false" ht="14.4" hidden="false" customHeight="false" outlineLevel="0" collapsed="false">
      <c r="A13" s="76" t="s">
        <v>121</v>
      </c>
      <c r="B13" s="77" t="n">
        <v>30012</v>
      </c>
      <c r="D13" s="76" t="s">
        <v>122</v>
      </c>
      <c r="E13" s="78" t="n">
        <v>30001</v>
      </c>
      <c r="F13" s="78" t="n">
        <v>15</v>
      </c>
      <c r="G13" s="0" t="str">
        <f aca="false">IF(F13=0,"***","")</f>
        <v/>
      </c>
      <c r="H13" s="79" t="s">
        <v>65</v>
      </c>
      <c r="I13" s="76" t="s">
        <v>123</v>
      </c>
      <c r="J13" s="76" t="s">
        <v>124</v>
      </c>
    </row>
    <row r="14" customFormat="false" ht="14.4" hidden="false" customHeight="false" outlineLevel="0" collapsed="false">
      <c r="A14" s="76" t="s">
        <v>125</v>
      </c>
      <c r="B14" s="77" t="n">
        <v>30013</v>
      </c>
      <c r="D14" s="76" t="s">
        <v>126</v>
      </c>
      <c r="E14" s="78" t="n">
        <v>30001</v>
      </c>
      <c r="F14" s="78" t="n">
        <v>17</v>
      </c>
      <c r="G14" s="0" t="str">
        <f aca="false">IF(F14=0,"***","")</f>
        <v/>
      </c>
      <c r="H14" s="0" t="s">
        <v>98</v>
      </c>
      <c r="I14" s="76" t="s">
        <v>127</v>
      </c>
      <c r="J14" s="76" t="s">
        <v>128</v>
      </c>
      <c r="K14" s="0" t="s">
        <v>67</v>
      </c>
      <c r="L14" s="0" t="s">
        <v>129</v>
      </c>
    </row>
    <row r="15" customFormat="false" ht="15" hidden="false" customHeight="false" outlineLevel="0" collapsed="false">
      <c r="A15" s="76" t="s">
        <v>130</v>
      </c>
      <c r="B15" s="77" t="n">
        <v>30014</v>
      </c>
      <c r="D15" s="76" t="s">
        <v>131</v>
      </c>
      <c r="E15" s="78" t="n">
        <v>30001</v>
      </c>
      <c r="F15" s="78" t="n">
        <v>12</v>
      </c>
      <c r="G15" s="0" t="str">
        <f aca="false">IF(F15=0,"***","")</f>
        <v/>
      </c>
      <c r="H15" s="0" t="s">
        <v>103</v>
      </c>
      <c r="I15" s="76" t="s">
        <v>132</v>
      </c>
      <c r="J15" s="76" t="s">
        <v>133</v>
      </c>
      <c r="K15" s="0" t="n">
        <v>0</v>
      </c>
      <c r="L15" s="0" t="s">
        <v>134</v>
      </c>
    </row>
    <row r="16" customFormat="false" ht="15" hidden="false" customHeight="false" outlineLevel="0" collapsed="false">
      <c r="A16" s="76" t="s">
        <v>135</v>
      </c>
      <c r="B16" s="77" t="n">
        <v>30015</v>
      </c>
      <c r="D16" s="76" t="s">
        <v>136</v>
      </c>
      <c r="E16" s="78" t="n">
        <v>30001</v>
      </c>
      <c r="F16" s="78" t="n">
        <v>23</v>
      </c>
      <c r="G16" s="0" t="str">
        <f aca="false">IF(F16=0,"***","")</f>
        <v/>
      </c>
      <c r="I16" s="76" t="s">
        <v>137</v>
      </c>
      <c r="J16" s="76" t="s">
        <v>138</v>
      </c>
      <c r="K16" s="0" t="n">
        <v>1</v>
      </c>
      <c r="L16" s="0" t="s">
        <v>139</v>
      </c>
    </row>
    <row r="17" customFormat="false" ht="15" hidden="false" customHeight="false" outlineLevel="0" collapsed="false">
      <c r="A17" s="76" t="s">
        <v>140</v>
      </c>
      <c r="B17" s="77" t="n">
        <v>30016</v>
      </c>
      <c r="D17" s="76" t="s">
        <v>141</v>
      </c>
      <c r="E17" s="78" t="n">
        <v>30001</v>
      </c>
      <c r="F17" s="78" t="n">
        <v>18</v>
      </c>
      <c r="G17" s="0" t="str">
        <f aca="false">IF(F17=0,"***","")</f>
        <v/>
      </c>
      <c r="I17" s="76" t="s">
        <v>142</v>
      </c>
      <c r="J17" s="76" t="s">
        <v>143</v>
      </c>
      <c r="K17" s="0" t="n">
        <v>2</v>
      </c>
      <c r="L17" s="0" t="s">
        <v>144</v>
      </c>
    </row>
    <row r="18" customFormat="false" ht="15" hidden="false" customHeight="false" outlineLevel="0" collapsed="false">
      <c r="A18" s="76" t="s">
        <v>145</v>
      </c>
      <c r="B18" s="77" t="n">
        <v>30017</v>
      </c>
      <c r="D18" s="76" t="s">
        <v>146</v>
      </c>
      <c r="E18" s="78" t="n">
        <v>30001</v>
      </c>
      <c r="F18" s="78" t="n">
        <v>19</v>
      </c>
      <c r="G18" s="0" t="str">
        <f aca="false">IF(F18=0,"***","")</f>
        <v/>
      </c>
      <c r="I18" s="76" t="s">
        <v>147</v>
      </c>
      <c r="J18" s="76" t="s">
        <v>148</v>
      </c>
      <c r="K18" s="0" t="n">
        <v>3</v>
      </c>
      <c r="L18" s="0" t="s">
        <v>149</v>
      </c>
    </row>
    <row r="19" customFormat="false" ht="14.4" hidden="false" customHeight="false" outlineLevel="0" collapsed="false">
      <c r="A19" s="76" t="s">
        <v>150</v>
      </c>
      <c r="B19" s="77" t="n">
        <v>30018</v>
      </c>
      <c r="D19" s="76" t="s">
        <v>151</v>
      </c>
      <c r="E19" s="78" t="n">
        <v>30001</v>
      </c>
      <c r="F19" s="78" t="n">
        <v>4</v>
      </c>
      <c r="G19" s="0" t="str">
        <f aca="false">IF(F19=0,"***","")</f>
        <v/>
      </c>
      <c r="I19" s="76" t="s">
        <v>152</v>
      </c>
      <c r="J19" s="76" t="s">
        <v>153</v>
      </c>
      <c r="K19" s="0" t="n">
        <v>4</v>
      </c>
      <c r="L19" s="0" t="s">
        <v>154</v>
      </c>
    </row>
    <row r="20" customFormat="false" ht="14.4" hidden="false" customHeight="false" outlineLevel="0" collapsed="false">
      <c r="A20" s="76" t="s">
        <v>155</v>
      </c>
      <c r="B20" s="77" t="n">
        <v>30019</v>
      </c>
      <c r="D20" s="76" t="s">
        <v>156</v>
      </c>
      <c r="E20" s="78" t="n">
        <v>30001</v>
      </c>
      <c r="F20" s="78" t="n">
        <v>10</v>
      </c>
      <c r="G20" s="0" t="str">
        <f aca="false">IF(F20=0,"***","")</f>
        <v/>
      </c>
      <c r="I20" s="76" t="s">
        <v>157</v>
      </c>
      <c r="J20" s="76" t="s">
        <v>158</v>
      </c>
      <c r="K20" s="0" t="n">
        <v>5</v>
      </c>
    </row>
    <row r="21" customFormat="false" ht="14.4" hidden="false" customHeight="false" outlineLevel="0" collapsed="false">
      <c r="A21" s="76" t="s">
        <v>159</v>
      </c>
      <c r="B21" s="77" t="n">
        <v>30020</v>
      </c>
      <c r="D21" s="76" t="s">
        <v>160</v>
      </c>
      <c r="E21" s="78" t="n">
        <v>30001</v>
      </c>
      <c r="F21" s="78" t="n">
        <v>13</v>
      </c>
      <c r="G21" s="0" t="str">
        <f aca="false">IF(F21=0,"***","")</f>
        <v/>
      </c>
      <c r="I21" s="76" t="s">
        <v>161</v>
      </c>
      <c r="J21" s="76" t="s">
        <v>162</v>
      </c>
    </row>
    <row r="22" customFormat="false" ht="14.4" hidden="false" customHeight="false" outlineLevel="0" collapsed="false">
      <c r="A22" s="76" t="s">
        <v>163</v>
      </c>
      <c r="B22" s="77" t="n">
        <v>30021</v>
      </c>
      <c r="D22" s="76" t="s">
        <v>164</v>
      </c>
      <c r="E22" s="78" t="n">
        <v>30001</v>
      </c>
      <c r="F22" s="78" t="n">
        <v>14</v>
      </c>
      <c r="G22" s="0" t="str">
        <f aca="false">IF(F22=0,"***","")</f>
        <v/>
      </c>
      <c r="I22" s="76" t="s">
        <v>165</v>
      </c>
      <c r="J22" s="76" t="s">
        <v>166</v>
      </c>
    </row>
    <row r="23" customFormat="false" ht="14.4" hidden="false" customHeight="false" outlineLevel="0" collapsed="false">
      <c r="A23" s="76" t="s">
        <v>167</v>
      </c>
      <c r="B23" s="77" t="n">
        <v>30022</v>
      </c>
      <c r="D23" s="76" t="s">
        <v>168</v>
      </c>
      <c r="E23" s="78" t="n">
        <v>30001</v>
      </c>
      <c r="F23" s="78" t="n">
        <v>24</v>
      </c>
      <c r="G23" s="0" t="str">
        <f aca="false">IF(F23=0,"***","")</f>
        <v/>
      </c>
      <c r="I23" s="76" t="s">
        <v>169</v>
      </c>
      <c r="J23" s="76" t="s">
        <v>170</v>
      </c>
    </row>
    <row r="24" customFormat="false" ht="14.4" hidden="false" customHeight="false" outlineLevel="0" collapsed="false">
      <c r="A24" s="76" t="s">
        <v>171</v>
      </c>
      <c r="B24" s="77" t="n">
        <v>30023</v>
      </c>
      <c r="D24" s="76" t="s">
        <v>172</v>
      </c>
      <c r="E24" s="78" t="n">
        <v>30001</v>
      </c>
      <c r="F24" s="78" t="n">
        <v>20</v>
      </c>
      <c r="G24" s="0" t="str">
        <f aca="false">IF(F24=0,"***","")</f>
        <v/>
      </c>
      <c r="I24" s="76" t="s">
        <v>173</v>
      </c>
      <c r="J24" s="76" t="s">
        <v>174</v>
      </c>
    </row>
    <row r="25" customFormat="false" ht="14.4" hidden="false" customHeight="false" outlineLevel="0" collapsed="false">
      <c r="A25" s="76" t="s">
        <v>175</v>
      </c>
      <c r="B25" s="77" t="n">
        <v>30024</v>
      </c>
      <c r="D25" s="76" t="s">
        <v>176</v>
      </c>
      <c r="E25" s="78" t="n">
        <v>30001</v>
      </c>
      <c r="F25" s="78" t="n">
        <v>16</v>
      </c>
      <c r="G25" s="0" t="str">
        <f aca="false">IF(F25=0,"***","")</f>
        <v/>
      </c>
      <c r="I25" s="76" t="s">
        <v>177</v>
      </c>
      <c r="J25" s="76" t="s">
        <v>178</v>
      </c>
    </row>
    <row r="26" customFormat="false" ht="14.4" hidden="false" customHeight="false" outlineLevel="0" collapsed="false">
      <c r="A26" s="76" t="s">
        <v>179</v>
      </c>
      <c r="B26" s="77" t="n">
        <v>30025</v>
      </c>
      <c r="D26" s="76" t="s">
        <v>82</v>
      </c>
      <c r="E26" s="78" t="n">
        <v>30002</v>
      </c>
      <c r="F26" s="78" t="n">
        <v>0</v>
      </c>
      <c r="G26" s="0" t="str">
        <f aca="false">IF(F26=0,"***","")</f>
        <v>***</v>
      </c>
      <c r="I26" s="76" t="s">
        <v>180</v>
      </c>
      <c r="J26" s="76" t="s">
        <v>181</v>
      </c>
    </row>
    <row r="27" customFormat="false" ht="14.4" hidden="false" customHeight="false" outlineLevel="0" collapsed="false">
      <c r="A27" s="76" t="s">
        <v>182</v>
      </c>
      <c r="B27" s="77" t="n">
        <v>30026</v>
      </c>
      <c r="D27" s="76" t="s">
        <v>82</v>
      </c>
      <c r="E27" s="78" t="n">
        <v>30002</v>
      </c>
      <c r="F27" s="78" t="n">
        <v>1</v>
      </c>
      <c r="G27" s="0" t="str">
        <f aca="false">IF(F27=0,"***","")</f>
        <v/>
      </c>
      <c r="I27" s="76" t="s">
        <v>183</v>
      </c>
      <c r="J27" s="76" t="s">
        <v>184</v>
      </c>
    </row>
    <row r="28" customFormat="false" ht="15" hidden="false" customHeight="false" outlineLevel="0" collapsed="false">
      <c r="A28" s="76" t="s">
        <v>185</v>
      </c>
      <c r="B28" s="77" t="n">
        <v>30027</v>
      </c>
      <c r="D28" s="76" t="s">
        <v>186</v>
      </c>
      <c r="E28" s="78" t="n">
        <v>30002</v>
      </c>
      <c r="F28" s="78" t="n">
        <v>2</v>
      </c>
      <c r="G28" s="0" t="str">
        <f aca="false">IF(F28=0,"***","")</f>
        <v/>
      </c>
      <c r="I28" s="76" t="s">
        <v>187</v>
      </c>
      <c r="J28" s="76" t="s">
        <v>188</v>
      </c>
    </row>
    <row r="29" customFormat="false" ht="15" hidden="false" customHeight="false" outlineLevel="0" collapsed="false">
      <c r="A29" s="76" t="s">
        <v>189</v>
      </c>
      <c r="B29" s="77" t="n">
        <v>30028</v>
      </c>
      <c r="D29" s="76" t="s">
        <v>190</v>
      </c>
      <c r="E29" s="78" t="n">
        <v>30002</v>
      </c>
      <c r="F29" s="78" t="n">
        <v>4</v>
      </c>
      <c r="G29" s="0" t="str">
        <f aca="false">IF(F29=0,"***","")</f>
        <v/>
      </c>
      <c r="I29" s="76" t="s">
        <v>191</v>
      </c>
      <c r="J29" s="76" t="s">
        <v>192</v>
      </c>
    </row>
    <row r="30" customFormat="false" ht="15" hidden="false" customHeight="false" outlineLevel="0" collapsed="false">
      <c r="A30" s="76" t="s">
        <v>193</v>
      </c>
      <c r="B30" s="77" t="n">
        <v>30029</v>
      </c>
      <c r="D30" s="76" t="s">
        <v>194</v>
      </c>
      <c r="E30" s="78" t="n">
        <v>30002</v>
      </c>
      <c r="F30" s="78" t="n">
        <v>5</v>
      </c>
      <c r="G30" s="0" t="str">
        <f aca="false">IF(F30=0,"***","")</f>
        <v/>
      </c>
      <c r="I30" s="76" t="s">
        <v>195</v>
      </c>
      <c r="J30" s="76" t="s">
        <v>196</v>
      </c>
    </row>
    <row r="31" customFormat="false" ht="15" hidden="false" customHeight="false" outlineLevel="0" collapsed="false">
      <c r="A31" s="76" t="s">
        <v>197</v>
      </c>
      <c r="B31" s="77" t="n">
        <v>30030</v>
      </c>
      <c r="D31" s="76" t="s">
        <v>198</v>
      </c>
      <c r="E31" s="78" t="n">
        <v>30002</v>
      </c>
      <c r="F31" s="78" t="n">
        <v>3</v>
      </c>
      <c r="G31" s="0" t="str">
        <f aca="false">IF(F31=0,"***","")</f>
        <v/>
      </c>
      <c r="I31" s="76" t="s">
        <v>199</v>
      </c>
      <c r="J31" s="76" t="s">
        <v>200</v>
      </c>
    </row>
    <row r="32" customFormat="false" ht="14.4" hidden="false" customHeight="false" outlineLevel="0" collapsed="false">
      <c r="A32" s="76" t="s">
        <v>201</v>
      </c>
      <c r="B32" s="77" t="n">
        <v>30031</v>
      </c>
      <c r="D32" s="76" t="s">
        <v>202</v>
      </c>
      <c r="E32" s="78" t="n">
        <v>30002</v>
      </c>
      <c r="F32" s="78" t="n">
        <v>6</v>
      </c>
      <c r="G32" s="0" t="str">
        <f aca="false">IF(F32=0,"***","")</f>
        <v/>
      </c>
      <c r="I32" s="76" t="s">
        <v>203</v>
      </c>
      <c r="J32" s="76" t="s">
        <v>204</v>
      </c>
    </row>
    <row r="33" customFormat="false" ht="14.4" hidden="false" customHeight="false" outlineLevel="0" collapsed="false">
      <c r="A33" s="76" t="s">
        <v>205</v>
      </c>
      <c r="B33" s="77" t="n">
        <v>30032</v>
      </c>
      <c r="D33" s="76" t="s">
        <v>206</v>
      </c>
      <c r="E33" s="78" t="n">
        <v>30002</v>
      </c>
      <c r="F33" s="78" t="n">
        <v>7</v>
      </c>
      <c r="G33" s="0" t="str">
        <f aca="false">IF(F33=0,"***","")</f>
        <v/>
      </c>
      <c r="I33" s="76" t="s">
        <v>207</v>
      </c>
      <c r="J33" s="76" t="s">
        <v>208</v>
      </c>
    </row>
    <row r="34" customFormat="false" ht="14.4" hidden="false" customHeight="false" outlineLevel="0" collapsed="false">
      <c r="A34" s="76" t="s">
        <v>209</v>
      </c>
      <c r="B34" s="77" t="n">
        <v>30033</v>
      </c>
      <c r="D34" s="76" t="s">
        <v>210</v>
      </c>
      <c r="E34" s="78" t="n">
        <v>30002</v>
      </c>
      <c r="F34" s="78" t="n">
        <v>9</v>
      </c>
      <c r="G34" s="0" t="str">
        <f aca="false">IF(F34=0,"***","")</f>
        <v/>
      </c>
      <c r="I34" s="76" t="s">
        <v>211</v>
      </c>
      <c r="J34" s="76" t="s">
        <v>212</v>
      </c>
    </row>
    <row r="35" customFormat="false" ht="14.4" hidden="false" customHeight="false" outlineLevel="0" collapsed="false">
      <c r="A35" s="76" t="s">
        <v>213</v>
      </c>
      <c r="B35" s="77" t="n">
        <v>30034</v>
      </c>
      <c r="D35" s="76" t="s">
        <v>214</v>
      </c>
      <c r="E35" s="78" t="n">
        <v>30002</v>
      </c>
      <c r="F35" s="78" t="n">
        <v>10</v>
      </c>
      <c r="G35" s="0" t="str">
        <f aca="false">IF(F35=0,"***","")</f>
        <v/>
      </c>
      <c r="I35" s="76" t="s">
        <v>215</v>
      </c>
      <c r="J35" s="76" t="s">
        <v>216</v>
      </c>
    </row>
    <row r="36" customFormat="false" ht="14.4" hidden="false" customHeight="false" outlineLevel="0" collapsed="false">
      <c r="A36" s="76" t="s">
        <v>217</v>
      </c>
      <c r="B36" s="77" t="n">
        <v>30035</v>
      </c>
      <c r="D36" s="76" t="s">
        <v>86</v>
      </c>
      <c r="E36" s="78" t="n">
        <v>30003</v>
      </c>
      <c r="F36" s="78" t="n">
        <v>0</v>
      </c>
      <c r="G36" s="0" t="str">
        <f aca="false">IF(F36=0,"***","")</f>
        <v>***</v>
      </c>
      <c r="I36" s="76" t="s">
        <v>218</v>
      </c>
      <c r="J36" s="76" t="s">
        <v>219</v>
      </c>
    </row>
    <row r="37" customFormat="false" ht="14.4" hidden="false" customHeight="false" outlineLevel="0" collapsed="false">
      <c r="A37" s="76" t="s">
        <v>220</v>
      </c>
      <c r="B37" s="77" t="n">
        <v>30036</v>
      </c>
      <c r="D37" s="76" t="s">
        <v>86</v>
      </c>
      <c r="E37" s="78" t="n">
        <v>30003</v>
      </c>
      <c r="F37" s="78" t="n">
        <v>1</v>
      </c>
      <c r="G37" s="0" t="str">
        <f aca="false">IF(F37=0,"***","")</f>
        <v/>
      </c>
      <c r="I37" s="76" t="s">
        <v>221</v>
      </c>
      <c r="J37" s="76" t="s">
        <v>222</v>
      </c>
    </row>
    <row r="38" customFormat="false" ht="14.4" hidden="false" customHeight="false" outlineLevel="0" collapsed="false">
      <c r="A38" s="76" t="s">
        <v>223</v>
      </c>
      <c r="B38" s="77" t="n">
        <v>30037</v>
      </c>
      <c r="D38" s="76" t="s">
        <v>137</v>
      </c>
      <c r="E38" s="78" t="n">
        <v>30003</v>
      </c>
      <c r="F38" s="78" t="n">
        <v>100</v>
      </c>
      <c r="G38" s="0" t="str">
        <f aca="false">IF(F38=0,"***","")</f>
        <v/>
      </c>
      <c r="I38" s="76" t="s">
        <v>224</v>
      </c>
      <c r="J38" s="76" t="s">
        <v>225</v>
      </c>
    </row>
    <row r="39" customFormat="false" ht="14.4" hidden="false" customHeight="false" outlineLevel="0" collapsed="false">
      <c r="A39" s="76" t="s">
        <v>226</v>
      </c>
      <c r="B39" s="77" t="n">
        <v>30038</v>
      </c>
      <c r="D39" s="76" t="s">
        <v>227</v>
      </c>
      <c r="E39" s="78" t="n">
        <v>30003</v>
      </c>
      <c r="F39" s="78" t="n">
        <v>101</v>
      </c>
      <c r="G39" s="0" t="str">
        <f aca="false">IF(F39=0,"***","")</f>
        <v/>
      </c>
      <c r="I39" s="76" t="s">
        <v>228</v>
      </c>
      <c r="J39" s="76" t="s">
        <v>229</v>
      </c>
    </row>
    <row r="40" customFormat="false" ht="14.4" hidden="false" customHeight="false" outlineLevel="0" collapsed="false">
      <c r="A40" s="76" t="s">
        <v>230</v>
      </c>
      <c r="B40" s="77" t="n">
        <v>30039</v>
      </c>
      <c r="D40" s="76" t="s">
        <v>231</v>
      </c>
      <c r="E40" s="78" t="n">
        <v>30003</v>
      </c>
      <c r="F40" s="78" t="n">
        <v>501</v>
      </c>
      <c r="G40" s="0" t="str">
        <f aca="false">IF(F40=0,"***","")</f>
        <v/>
      </c>
      <c r="I40" s="76" t="s">
        <v>232</v>
      </c>
      <c r="J40" s="76" t="s">
        <v>233</v>
      </c>
    </row>
    <row r="41" customFormat="false" ht="14.4" hidden="false" customHeight="false" outlineLevel="0" collapsed="false">
      <c r="A41" s="76" t="s">
        <v>234</v>
      </c>
      <c r="B41" s="77" t="n">
        <v>30040</v>
      </c>
      <c r="D41" s="76" t="s">
        <v>235</v>
      </c>
      <c r="E41" s="78" t="n">
        <v>30003</v>
      </c>
      <c r="F41" s="78" t="n">
        <v>201</v>
      </c>
      <c r="G41" s="0" t="str">
        <f aca="false">IF(F41=0,"***","")</f>
        <v/>
      </c>
      <c r="I41" s="76" t="s">
        <v>236</v>
      </c>
      <c r="J41" s="76" t="s">
        <v>237</v>
      </c>
    </row>
    <row r="42" customFormat="false" ht="14.4" hidden="false" customHeight="false" outlineLevel="0" collapsed="false">
      <c r="A42" s="76" t="s">
        <v>238</v>
      </c>
      <c r="B42" s="77" t="n">
        <v>30041</v>
      </c>
      <c r="D42" s="76" t="s">
        <v>239</v>
      </c>
      <c r="E42" s="78" t="n">
        <v>30003</v>
      </c>
      <c r="F42" s="78" t="n">
        <v>102</v>
      </c>
      <c r="G42" s="0" t="str">
        <f aca="false">IF(F42=0,"***","")</f>
        <v/>
      </c>
      <c r="I42" s="76" t="s">
        <v>240</v>
      </c>
      <c r="J42" s="76" t="s">
        <v>241</v>
      </c>
    </row>
    <row r="43" customFormat="false" ht="14.4" hidden="false" customHeight="false" outlineLevel="0" collapsed="false">
      <c r="A43" s="76" t="s">
        <v>242</v>
      </c>
      <c r="B43" s="77" t="n">
        <v>30042</v>
      </c>
      <c r="D43" s="76" t="s">
        <v>243</v>
      </c>
      <c r="E43" s="78" t="n">
        <v>30003</v>
      </c>
      <c r="F43" s="78" t="n">
        <v>401</v>
      </c>
      <c r="G43" s="0" t="str">
        <f aca="false">IF(F43=0,"***","")</f>
        <v/>
      </c>
      <c r="I43" s="76" t="s">
        <v>244</v>
      </c>
      <c r="J43" s="76" t="s">
        <v>245</v>
      </c>
    </row>
    <row r="44" customFormat="false" ht="14.4" hidden="false" customHeight="false" outlineLevel="0" collapsed="false">
      <c r="A44" s="76" t="s">
        <v>246</v>
      </c>
      <c r="B44" s="77" t="n">
        <v>30043</v>
      </c>
      <c r="D44" s="76" t="s">
        <v>247</v>
      </c>
      <c r="E44" s="78" t="n">
        <v>30003</v>
      </c>
      <c r="F44" s="78" t="n">
        <v>302</v>
      </c>
      <c r="G44" s="0" t="str">
        <f aca="false">IF(F44=0,"***","")</f>
        <v/>
      </c>
      <c r="I44" s="76" t="s">
        <v>248</v>
      </c>
      <c r="J44" s="76" t="s">
        <v>249</v>
      </c>
    </row>
    <row r="45" customFormat="false" ht="14.4" hidden="false" customHeight="false" outlineLevel="0" collapsed="false">
      <c r="A45" s="76" t="s">
        <v>250</v>
      </c>
      <c r="B45" s="77" t="n">
        <v>30901</v>
      </c>
      <c r="D45" s="76" t="s">
        <v>251</v>
      </c>
      <c r="E45" s="78" t="n">
        <v>30003</v>
      </c>
      <c r="F45" s="78" t="n">
        <v>103</v>
      </c>
      <c r="G45" s="0" t="str">
        <f aca="false">IF(F45=0,"***","")</f>
        <v/>
      </c>
      <c r="I45" s="76" t="s">
        <v>252</v>
      </c>
      <c r="J45" s="76" t="s">
        <v>253</v>
      </c>
    </row>
    <row r="46" customFormat="false" ht="14.4" hidden="false" customHeight="false" outlineLevel="0" collapsed="false">
      <c r="A46" s="76" t="s">
        <v>254</v>
      </c>
      <c r="B46" s="77" t="n">
        <v>30902</v>
      </c>
      <c r="D46" s="76" t="s">
        <v>255</v>
      </c>
      <c r="E46" s="78" t="n">
        <v>30003</v>
      </c>
      <c r="F46" s="78" t="n">
        <v>200</v>
      </c>
      <c r="G46" s="0" t="str">
        <f aca="false">IF(F46=0,"***","")</f>
        <v/>
      </c>
      <c r="I46" s="76" t="s">
        <v>256</v>
      </c>
      <c r="J46" s="76" t="s">
        <v>257</v>
      </c>
    </row>
    <row r="47" customFormat="false" ht="14.4" hidden="false" customHeight="false" outlineLevel="0" collapsed="false">
      <c r="A47" s="76" t="s">
        <v>258</v>
      </c>
      <c r="B47" s="77" t="n">
        <v>30999</v>
      </c>
      <c r="D47" s="76" t="s">
        <v>259</v>
      </c>
      <c r="E47" s="78" t="n">
        <v>30003</v>
      </c>
      <c r="F47" s="78" t="n">
        <v>300</v>
      </c>
      <c r="G47" s="0" t="str">
        <f aca="false">IF(F47=0,"***","")</f>
        <v/>
      </c>
      <c r="I47" s="76" t="s">
        <v>260</v>
      </c>
      <c r="J47" s="76" t="s">
        <v>261</v>
      </c>
    </row>
    <row r="48" customFormat="false" ht="14.4" hidden="false" customHeight="false" outlineLevel="0" collapsed="false">
      <c r="D48" s="76" t="s">
        <v>262</v>
      </c>
      <c r="E48" s="78" t="n">
        <v>30003</v>
      </c>
      <c r="F48" s="78" t="n">
        <v>400</v>
      </c>
      <c r="G48" s="0" t="str">
        <f aca="false">IF(F48=0,"***","")</f>
        <v/>
      </c>
      <c r="I48" s="76" t="s">
        <v>263</v>
      </c>
      <c r="J48" s="76" t="s">
        <v>264</v>
      </c>
    </row>
    <row r="49" customFormat="false" ht="14.4" hidden="false" customHeight="false" outlineLevel="0" collapsed="false">
      <c r="D49" s="76" t="s">
        <v>265</v>
      </c>
      <c r="E49" s="78" t="n">
        <v>30003</v>
      </c>
      <c r="F49" s="78" t="n">
        <v>404</v>
      </c>
      <c r="G49" s="0" t="str">
        <f aca="false">IF(F49=0,"***","")</f>
        <v/>
      </c>
      <c r="I49" s="76" t="s">
        <v>266</v>
      </c>
      <c r="J49" s="76" t="s">
        <v>267</v>
      </c>
    </row>
    <row r="50" customFormat="false" ht="14.4" hidden="false" customHeight="false" outlineLevel="0" collapsed="false">
      <c r="D50" s="76" t="s">
        <v>268</v>
      </c>
      <c r="E50" s="78" t="n">
        <v>30003</v>
      </c>
      <c r="F50" s="78" t="n">
        <v>507</v>
      </c>
      <c r="G50" s="0" t="str">
        <f aca="false">IF(F50=0,"***","")</f>
        <v/>
      </c>
      <c r="I50" s="76" t="s">
        <v>269</v>
      </c>
      <c r="J50" s="76" t="s">
        <v>270</v>
      </c>
    </row>
    <row r="51" customFormat="false" ht="14.4" hidden="false" customHeight="false" outlineLevel="0" collapsed="false">
      <c r="D51" s="76" t="s">
        <v>271</v>
      </c>
      <c r="E51" s="78" t="n">
        <v>30003</v>
      </c>
      <c r="F51" s="78" t="n">
        <v>304</v>
      </c>
      <c r="G51" s="0" t="str">
        <f aca="false">IF(F51=0,"***","")</f>
        <v/>
      </c>
      <c r="I51" s="76" t="s">
        <v>272</v>
      </c>
      <c r="J51" s="76" t="s">
        <v>273</v>
      </c>
    </row>
    <row r="52" customFormat="false" ht="14.4" hidden="false" customHeight="false" outlineLevel="0" collapsed="false">
      <c r="D52" s="76" t="s">
        <v>274</v>
      </c>
      <c r="E52" s="78" t="n">
        <v>30003</v>
      </c>
      <c r="F52" s="78" t="n">
        <v>303</v>
      </c>
      <c r="G52" s="0" t="str">
        <f aca="false">IF(F52=0,"***","")</f>
        <v/>
      </c>
      <c r="I52" s="76" t="s">
        <v>275</v>
      </c>
      <c r="J52" s="76" t="s">
        <v>276</v>
      </c>
    </row>
    <row r="53" customFormat="false" ht="14.4" hidden="false" customHeight="false" outlineLevel="0" collapsed="false">
      <c r="D53" s="76" t="s">
        <v>277</v>
      </c>
      <c r="E53" s="78" t="n">
        <v>30003</v>
      </c>
      <c r="F53" s="78" t="n">
        <v>405</v>
      </c>
      <c r="G53" s="0" t="str">
        <f aca="false">IF(F53=0,"***","")</f>
        <v/>
      </c>
      <c r="I53" s="76" t="s">
        <v>278</v>
      </c>
      <c r="J53" s="76" t="s">
        <v>279</v>
      </c>
    </row>
    <row r="54" customFormat="false" ht="14.4" hidden="false" customHeight="false" outlineLevel="0" collapsed="false">
      <c r="D54" s="76" t="s">
        <v>280</v>
      </c>
      <c r="E54" s="78" t="n">
        <v>30003</v>
      </c>
      <c r="F54" s="78" t="n">
        <v>204</v>
      </c>
      <c r="G54" s="0" t="str">
        <f aca="false">IF(F54=0,"***","")</f>
        <v/>
      </c>
      <c r="I54" s="76" t="s">
        <v>281</v>
      </c>
      <c r="J54" s="76" t="s">
        <v>282</v>
      </c>
    </row>
    <row r="55" customFormat="false" ht="14.4" hidden="false" customHeight="false" outlineLevel="0" collapsed="false">
      <c r="D55" s="76" t="s">
        <v>283</v>
      </c>
      <c r="E55" s="78" t="n">
        <v>30003</v>
      </c>
      <c r="F55" s="78" t="n">
        <v>503</v>
      </c>
      <c r="G55" s="0" t="str">
        <f aca="false">IF(F55=0,"***","")</f>
        <v/>
      </c>
      <c r="I55" s="76" t="s">
        <v>284</v>
      </c>
      <c r="J55" s="76" t="s">
        <v>285</v>
      </c>
    </row>
    <row r="56" customFormat="false" ht="14.4" hidden="false" customHeight="false" outlineLevel="0" collapsed="false">
      <c r="D56" s="76" t="s">
        <v>286</v>
      </c>
      <c r="E56" s="78" t="n">
        <v>30003</v>
      </c>
      <c r="F56" s="78" t="n">
        <v>305</v>
      </c>
      <c r="G56" s="0" t="str">
        <f aca="false">IF(F56=0,"***","")</f>
        <v/>
      </c>
      <c r="I56" s="76" t="s">
        <v>287</v>
      </c>
      <c r="J56" s="76" t="s">
        <v>288</v>
      </c>
    </row>
    <row r="57" customFormat="false" ht="14.4" hidden="false" customHeight="false" outlineLevel="0" collapsed="false">
      <c r="D57" s="76" t="s">
        <v>289</v>
      </c>
      <c r="E57" s="78" t="n">
        <v>30003</v>
      </c>
      <c r="F57" s="78" t="n">
        <v>402</v>
      </c>
      <c r="G57" s="0" t="str">
        <f aca="false">IF(F57=0,"***","")</f>
        <v/>
      </c>
      <c r="I57" s="76" t="s">
        <v>290</v>
      </c>
      <c r="J57" s="76" t="s">
        <v>291</v>
      </c>
    </row>
    <row r="58" customFormat="false" ht="14.4" hidden="false" customHeight="false" outlineLevel="0" collapsed="false">
      <c r="D58" s="76" t="s">
        <v>292</v>
      </c>
      <c r="E58" s="78" t="n">
        <v>30003</v>
      </c>
      <c r="F58" s="78" t="n">
        <v>502</v>
      </c>
      <c r="G58" s="0" t="str">
        <f aca="false">IF(F58=0,"***","")</f>
        <v/>
      </c>
      <c r="I58" s="76" t="s">
        <v>293</v>
      </c>
      <c r="J58" s="76" t="s">
        <v>294</v>
      </c>
    </row>
    <row r="59" customFormat="false" ht="14.4" hidden="false" customHeight="false" outlineLevel="0" collapsed="false">
      <c r="D59" s="76" t="s">
        <v>295</v>
      </c>
      <c r="E59" s="78" t="n">
        <v>30003</v>
      </c>
      <c r="F59" s="78" t="n">
        <v>308</v>
      </c>
      <c r="G59" s="0" t="str">
        <f aca="false">IF(F59=0,"***","")</f>
        <v/>
      </c>
      <c r="I59" s="76" t="s">
        <v>296</v>
      </c>
      <c r="J59" s="76" t="s">
        <v>297</v>
      </c>
    </row>
    <row r="60" customFormat="false" ht="14.4" hidden="false" customHeight="false" outlineLevel="0" collapsed="false">
      <c r="D60" s="76" t="s">
        <v>298</v>
      </c>
      <c r="E60" s="78" t="n">
        <v>30003</v>
      </c>
      <c r="F60" s="78" t="n">
        <v>208</v>
      </c>
      <c r="G60" s="0" t="str">
        <f aca="false">IF(F60=0,"***","")</f>
        <v/>
      </c>
      <c r="I60" s="76" t="s">
        <v>299</v>
      </c>
      <c r="J60" s="76" t="s">
        <v>300</v>
      </c>
    </row>
    <row r="61" customFormat="false" ht="14.4" hidden="false" customHeight="false" outlineLevel="0" collapsed="false">
      <c r="D61" s="76" t="s">
        <v>301</v>
      </c>
      <c r="E61" s="78" t="n">
        <v>30003</v>
      </c>
      <c r="F61" s="78" t="n">
        <v>301</v>
      </c>
      <c r="G61" s="0" t="str">
        <f aca="false">IF(F61=0,"***","")</f>
        <v/>
      </c>
      <c r="I61" s="76" t="s">
        <v>302</v>
      </c>
      <c r="J61" s="76" t="s">
        <v>303</v>
      </c>
    </row>
    <row r="62" customFormat="false" ht="14.4" hidden="false" customHeight="false" outlineLevel="0" collapsed="false">
      <c r="D62" s="76" t="s">
        <v>304</v>
      </c>
      <c r="E62" s="78" t="n">
        <v>30003</v>
      </c>
      <c r="F62" s="78" t="n">
        <v>203</v>
      </c>
      <c r="G62" s="0" t="str">
        <f aca="false">IF(F62=0,"***","")</f>
        <v/>
      </c>
      <c r="I62" s="76" t="s">
        <v>305</v>
      </c>
      <c r="J62" s="76" t="s">
        <v>306</v>
      </c>
    </row>
    <row r="63" customFormat="false" ht="14.4" hidden="false" customHeight="false" outlineLevel="0" collapsed="false">
      <c r="D63" s="76" t="s">
        <v>307</v>
      </c>
      <c r="E63" s="78" t="n">
        <v>30003</v>
      </c>
      <c r="F63" s="78" t="n">
        <v>307</v>
      </c>
      <c r="G63" s="0" t="str">
        <f aca="false">IF(F63=0,"***","")</f>
        <v/>
      </c>
      <c r="I63" s="76" t="s">
        <v>308</v>
      </c>
      <c r="J63" s="76" t="s">
        <v>309</v>
      </c>
    </row>
    <row r="64" customFormat="false" ht="14.4" hidden="false" customHeight="false" outlineLevel="0" collapsed="false">
      <c r="D64" s="76" t="s">
        <v>310</v>
      </c>
      <c r="E64" s="78" t="n">
        <v>30003</v>
      </c>
      <c r="F64" s="78" t="n">
        <v>505</v>
      </c>
      <c r="G64" s="0" t="str">
        <f aca="false">IF(F64=0,"***","")</f>
        <v/>
      </c>
      <c r="I64" s="76" t="s">
        <v>311</v>
      </c>
      <c r="J64" s="76" t="s">
        <v>312</v>
      </c>
    </row>
    <row r="65" customFormat="false" ht="14.4" hidden="false" customHeight="false" outlineLevel="0" collapsed="false">
      <c r="D65" s="76" t="s">
        <v>313</v>
      </c>
      <c r="E65" s="78" t="n">
        <v>30003</v>
      </c>
      <c r="F65" s="78" t="n">
        <v>205</v>
      </c>
      <c r="G65" s="0" t="str">
        <f aca="false">IF(F65=0,"***","")</f>
        <v/>
      </c>
      <c r="I65" s="76" t="s">
        <v>314</v>
      </c>
      <c r="J65" s="76" t="s">
        <v>315</v>
      </c>
    </row>
    <row r="66" customFormat="false" ht="14.4" hidden="false" customHeight="false" outlineLevel="0" collapsed="false">
      <c r="D66" s="76" t="s">
        <v>316</v>
      </c>
      <c r="E66" s="78" t="n">
        <v>30003</v>
      </c>
      <c r="F66" s="78" t="n">
        <v>504</v>
      </c>
      <c r="G66" s="0" t="str">
        <f aca="false">IF(F66=0,"***","")</f>
        <v/>
      </c>
      <c r="I66" s="76" t="s">
        <v>317</v>
      </c>
      <c r="J66" s="76" t="s">
        <v>318</v>
      </c>
    </row>
    <row r="67" customFormat="false" ht="14.4" hidden="false" customHeight="false" outlineLevel="0" collapsed="false">
      <c r="D67" s="76" t="s">
        <v>319</v>
      </c>
      <c r="E67" s="78" t="n">
        <v>30003</v>
      </c>
      <c r="F67" s="78" t="n">
        <v>306</v>
      </c>
      <c r="G67" s="0" t="str">
        <f aca="false">IF(F67=0,"***","")</f>
        <v/>
      </c>
      <c r="I67" s="76" t="s">
        <v>320</v>
      </c>
      <c r="J67" s="76" t="s">
        <v>321</v>
      </c>
    </row>
    <row r="68" customFormat="false" ht="14.4" hidden="false" customHeight="false" outlineLevel="0" collapsed="false">
      <c r="D68" s="76" t="s">
        <v>322</v>
      </c>
      <c r="E68" s="78" t="n">
        <v>30003</v>
      </c>
      <c r="F68" s="78" t="n">
        <v>206</v>
      </c>
      <c r="G68" s="0" t="str">
        <f aca="false">IF(F68=0,"***","")</f>
        <v/>
      </c>
      <c r="I68" s="76" t="s">
        <v>323</v>
      </c>
      <c r="J68" s="76" t="s">
        <v>324</v>
      </c>
    </row>
    <row r="69" customFormat="false" ht="14.4" hidden="false" customHeight="false" outlineLevel="0" collapsed="false">
      <c r="D69" s="76" t="s">
        <v>325</v>
      </c>
      <c r="E69" s="78" t="n">
        <v>30003</v>
      </c>
      <c r="F69" s="78" t="n">
        <v>406</v>
      </c>
      <c r="G69" s="0" t="str">
        <f aca="false">IF(F69=0,"***","")</f>
        <v/>
      </c>
      <c r="I69" s="76" t="s">
        <v>326</v>
      </c>
      <c r="J69" s="76" t="s">
        <v>327</v>
      </c>
    </row>
    <row r="70" customFormat="false" ht="14.4" hidden="false" customHeight="false" outlineLevel="0" collapsed="false">
      <c r="D70" s="76" t="s">
        <v>328</v>
      </c>
      <c r="E70" s="78" t="n">
        <v>30003</v>
      </c>
      <c r="F70" s="78" t="n">
        <v>500</v>
      </c>
      <c r="G70" s="0" t="str">
        <f aca="false">IF(F70=0,"***","")</f>
        <v/>
      </c>
      <c r="I70" s="76" t="s">
        <v>329</v>
      </c>
      <c r="J70" s="76" t="s">
        <v>330</v>
      </c>
    </row>
    <row r="71" customFormat="false" ht="14.4" hidden="false" customHeight="false" outlineLevel="0" collapsed="false">
      <c r="D71" s="76" t="s">
        <v>331</v>
      </c>
      <c r="E71" s="78" t="n">
        <v>30003</v>
      </c>
      <c r="F71" s="78" t="n">
        <v>207</v>
      </c>
      <c r="G71" s="0" t="str">
        <f aca="false">IF(F71=0,"***","")</f>
        <v/>
      </c>
      <c r="I71" s="76" t="s">
        <v>332</v>
      </c>
      <c r="J71" s="76" t="s">
        <v>333</v>
      </c>
    </row>
    <row r="72" customFormat="false" ht="14.4" hidden="false" customHeight="false" outlineLevel="0" collapsed="false">
      <c r="D72" s="76" t="s">
        <v>90</v>
      </c>
      <c r="E72" s="78" t="n">
        <v>30004</v>
      </c>
      <c r="F72" s="78" t="n">
        <v>0</v>
      </c>
      <c r="G72" s="0" t="str">
        <f aca="false">IF(F72=0,"***","")</f>
        <v>***</v>
      </c>
      <c r="I72" s="76" t="s">
        <v>334</v>
      </c>
      <c r="J72" s="76" t="s">
        <v>335</v>
      </c>
    </row>
    <row r="73" customFormat="false" ht="14.4" hidden="false" customHeight="false" outlineLevel="0" collapsed="false">
      <c r="D73" s="76" t="s">
        <v>90</v>
      </c>
      <c r="E73" s="78" t="n">
        <v>30004</v>
      </c>
      <c r="F73" s="78" t="n">
        <v>1</v>
      </c>
      <c r="G73" s="0" t="str">
        <f aca="false">IF(F73=0,"***","")</f>
        <v/>
      </c>
      <c r="I73" s="76" t="s">
        <v>336</v>
      </c>
      <c r="J73" s="76" t="s">
        <v>337</v>
      </c>
    </row>
    <row r="74" customFormat="false" ht="14.4" hidden="false" customHeight="false" outlineLevel="0" collapsed="false">
      <c r="D74" s="76" t="s">
        <v>93</v>
      </c>
      <c r="E74" s="78" t="n">
        <v>30005</v>
      </c>
      <c r="F74" s="78" t="n">
        <v>0</v>
      </c>
      <c r="G74" s="0" t="str">
        <f aca="false">IF(F74=0,"***","")</f>
        <v>***</v>
      </c>
      <c r="I74" s="76" t="s">
        <v>338</v>
      </c>
      <c r="J74" s="76" t="s">
        <v>339</v>
      </c>
    </row>
    <row r="75" customFormat="false" ht="14.4" hidden="false" customHeight="false" outlineLevel="0" collapsed="false">
      <c r="D75" s="76" t="s">
        <v>93</v>
      </c>
      <c r="E75" s="78" t="n">
        <v>30005</v>
      </c>
      <c r="F75" s="78" t="n">
        <v>1</v>
      </c>
      <c r="G75" s="0" t="str">
        <f aca="false">IF(F75=0,"***","")</f>
        <v/>
      </c>
      <c r="I75" s="76" t="s">
        <v>340</v>
      </c>
      <c r="J75" s="76" t="s">
        <v>341</v>
      </c>
    </row>
    <row r="76" customFormat="false" ht="14.4" hidden="false" customHeight="false" outlineLevel="0" collapsed="false">
      <c r="D76" s="76" t="s">
        <v>342</v>
      </c>
      <c r="E76" s="78" t="n">
        <v>30005</v>
      </c>
      <c r="F76" s="78" t="n">
        <v>2</v>
      </c>
      <c r="G76" s="0" t="str">
        <f aca="false">IF(F76=0,"***","")</f>
        <v/>
      </c>
      <c r="I76" s="76" t="s">
        <v>343</v>
      </c>
      <c r="J76" s="76" t="s">
        <v>344</v>
      </c>
    </row>
    <row r="77" customFormat="false" ht="14.4" hidden="false" customHeight="false" outlineLevel="0" collapsed="false">
      <c r="D77" s="76" t="s">
        <v>96</v>
      </c>
      <c r="E77" s="78" t="n">
        <v>30006</v>
      </c>
      <c r="F77" s="78" t="n">
        <v>0</v>
      </c>
      <c r="G77" s="0" t="str">
        <f aca="false">IF(F77=0,"***","")</f>
        <v>***</v>
      </c>
      <c r="I77" s="76" t="s">
        <v>345</v>
      </c>
      <c r="J77" s="76" t="s">
        <v>346</v>
      </c>
    </row>
    <row r="78" customFormat="false" ht="14.4" hidden="false" customHeight="false" outlineLevel="0" collapsed="false">
      <c r="D78" s="76" t="s">
        <v>96</v>
      </c>
      <c r="E78" s="78" t="n">
        <v>30006</v>
      </c>
      <c r="F78" s="78" t="n">
        <v>1</v>
      </c>
      <c r="G78" s="0" t="str">
        <f aca="false">IF(F78=0,"***","")</f>
        <v/>
      </c>
      <c r="I78" s="76" t="s">
        <v>347</v>
      </c>
      <c r="J78" s="76" t="s">
        <v>348</v>
      </c>
    </row>
    <row r="79" customFormat="false" ht="14.4" hidden="false" customHeight="false" outlineLevel="0" collapsed="false">
      <c r="D79" s="76" t="s">
        <v>349</v>
      </c>
      <c r="E79" s="78" t="n">
        <v>30006</v>
      </c>
      <c r="F79" s="78" t="n">
        <v>3</v>
      </c>
      <c r="G79" s="0" t="str">
        <f aca="false">IF(F79=0,"***","")</f>
        <v/>
      </c>
      <c r="I79" s="76" t="s">
        <v>350</v>
      </c>
      <c r="J79" s="76" t="s">
        <v>351</v>
      </c>
    </row>
    <row r="80" customFormat="false" ht="14.4" hidden="false" customHeight="false" outlineLevel="0" collapsed="false">
      <c r="D80" s="76" t="s">
        <v>352</v>
      </c>
      <c r="E80" s="78" t="n">
        <v>30006</v>
      </c>
      <c r="F80" s="78" t="n">
        <v>2</v>
      </c>
      <c r="G80" s="0" t="str">
        <f aca="false">IF(F80=0,"***","")</f>
        <v/>
      </c>
    </row>
    <row r="81" customFormat="false" ht="14.4" hidden="false" customHeight="false" outlineLevel="0" collapsed="false">
      <c r="D81" s="76" t="s">
        <v>353</v>
      </c>
      <c r="E81" s="78" t="n">
        <v>30006</v>
      </c>
      <c r="F81" s="78" t="n">
        <v>5</v>
      </c>
      <c r="G81" s="0" t="str">
        <f aca="false">IF(F81=0,"***","")</f>
        <v/>
      </c>
    </row>
    <row r="82" customFormat="false" ht="14.4" hidden="false" customHeight="false" outlineLevel="0" collapsed="false">
      <c r="D82" s="76" t="s">
        <v>354</v>
      </c>
      <c r="E82" s="78" t="n">
        <v>30006</v>
      </c>
      <c r="F82" s="78" t="n">
        <v>4</v>
      </c>
      <c r="G82" s="0" t="str">
        <f aca="false">IF(F82=0,"***","")</f>
        <v/>
      </c>
    </row>
    <row r="83" customFormat="false" ht="14.4" hidden="false" customHeight="false" outlineLevel="0" collapsed="false">
      <c r="D83" s="76" t="s">
        <v>355</v>
      </c>
      <c r="E83" s="78" t="n">
        <v>30006</v>
      </c>
      <c r="F83" s="78" t="n">
        <v>6</v>
      </c>
      <c r="G83" s="0" t="str">
        <f aca="false">IF(F83=0,"***","")</f>
        <v/>
      </c>
    </row>
    <row r="84" customFormat="false" ht="14.4" hidden="false" customHeight="false" outlineLevel="0" collapsed="false">
      <c r="D84" s="76" t="s">
        <v>99</v>
      </c>
      <c r="E84" s="78" t="n">
        <v>30007</v>
      </c>
      <c r="F84" s="78" t="n">
        <v>0</v>
      </c>
      <c r="G84" s="0" t="str">
        <f aca="false">IF(F84=0,"***","")</f>
        <v>***</v>
      </c>
    </row>
    <row r="85" customFormat="false" ht="14.4" hidden="false" customHeight="false" outlineLevel="0" collapsed="false">
      <c r="D85" s="76" t="s">
        <v>99</v>
      </c>
      <c r="E85" s="78" t="n">
        <v>30007</v>
      </c>
      <c r="F85" s="78" t="n">
        <v>1</v>
      </c>
      <c r="G85" s="0" t="str">
        <f aca="false">IF(F85=0,"***","")</f>
        <v/>
      </c>
    </row>
    <row r="86" customFormat="false" ht="14.4" hidden="false" customHeight="false" outlineLevel="0" collapsed="false">
      <c r="D86" s="76" t="s">
        <v>356</v>
      </c>
      <c r="E86" s="78" t="n">
        <v>30007</v>
      </c>
      <c r="F86" s="78" t="n">
        <v>5</v>
      </c>
      <c r="G86" s="0" t="str">
        <f aca="false">IF(F86=0,"***","")</f>
        <v/>
      </c>
    </row>
    <row r="87" customFormat="false" ht="14.4" hidden="false" customHeight="false" outlineLevel="0" collapsed="false">
      <c r="D87" s="76" t="s">
        <v>357</v>
      </c>
      <c r="E87" s="78" t="n">
        <v>30007</v>
      </c>
      <c r="F87" s="78" t="n">
        <v>8</v>
      </c>
      <c r="G87" s="0" t="str">
        <f aca="false">IF(F87=0,"***","")</f>
        <v/>
      </c>
    </row>
    <row r="88" customFormat="false" ht="14.4" hidden="false" customHeight="false" outlineLevel="0" collapsed="false">
      <c r="D88" s="76" t="s">
        <v>358</v>
      </c>
      <c r="E88" s="78" t="n">
        <v>30007</v>
      </c>
      <c r="F88" s="78" t="n">
        <v>11</v>
      </c>
      <c r="G88" s="0" t="str">
        <f aca="false">IF(F88=0,"***","")</f>
        <v/>
      </c>
    </row>
    <row r="89" customFormat="false" ht="14.4" hidden="false" customHeight="false" outlineLevel="0" collapsed="false">
      <c r="D89" s="76" t="s">
        <v>359</v>
      </c>
      <c r="E89" s="78" t="n">
        <v>30007</v>
      </c>
      <c r="F89" s="78" t="n">
        <v>12</v>
      </c>
      <c r="G89" s="0" t="str">
        <f aca="false">IF(F89=0,"***","")</f>
        <v/>
      </c>
    </row>
    <row r="90" customFormat="false" ht="14.4" hidden="false" customHeight="false" outlineLevel="0" collapsed="false">
      <c r="D90" s="76" t="s">
        <v>360</v>
      </c>
      <c r="E90" s="78" t="n">
        <v>30007</v>
      </c>
      <c r="F90" s="78" t="n">
        <v>15</v>
      </c>
      <c r="G90" s="0" t="str">
        <f aca="false">IF(F90=0,"***","")</f>
        <v/>
      </c>
    </row>
    <row r="91" customFormat="false" ht="14.4" hidden="false" customHeight="false" outlineLevel="0" collapsed="false">
      <c r="D91" s="76" t="s">
        <v>361</v>
      </c>
      <c r="E91" s="78" t="n">
        <v>30007</v>
      </c>
      <c r="F91" s="78" t="n">
        <v>10</v>
      </c>
      <c r="G91" s="0" t="str">
        <f aca="false">IF(F91=0,"***","")</f>
        <v/>
      </c>
    </row>
    <row r="92" customFormat="false" ht="14.4" hidden="false" customHeight="false" outlineLevel="0" collapsed="false">
      <c r="D92" s="76" t="s">
        <v>362</v>
      </c>
      <c r="E92" s="78" t="n">
        <v>30007</v>
      </c>
      <c r="F92" s="78" t="n">
        <v>9</v>
      </c>
      <c r="G92" s="0" t="str">
        <f aca="false">IF(F92=0,"***","")</f>
        <v/>
      </c>
    </row>
    <row r="93" customFormat="false" ht="14.4" hidden="false" customHeight="false" outlineLevel="0" collapsed="false">
      <c r="D93" s="76" t="s">
        <v>363</v>
      </c>
      <c r="E93" s="78" t="n">
        <v>30007</v>
      </c>
      <c r="F93" s="78" t="n">
        <v>7</v>
      </c>
      <c r="G93" s="0" t="str">
        <f aca="false">IF(F93=0,"***","")</f>
        <v/>
      </c>
    </row>
    <row r="94" customFormat="false" ht="14.4" hidden="false" customHeight="false" outlineLevel="0" collapsed="false">
      <c r="D94" s="76" t="s">
        <v>364</v>
      </c>
      <c r="E94" s="78" t="n">
        <v>30007</v>
      </c>
      <c r="F94" s="78" t="n">
        <v>4</v>
      </c>
      <c r="G94" s="0" t="str">
        <f aca="false">IF(F94=0,"***","")</f>
        <v/>
      </c>
    </row>
    <row r="95" customFormat="false" ht="14.4" hidden="false" customHeight="false" outlineLevel="0" collapsed="false">
      <c r="D95" s="76" t="s">
        <v>365</v>
      </c>
      <c r="E95" s="78" t="n">
        <v>30007</v>
      </c>
      <c r="F95" s="78" t="n">
        <v>18</v>
      </c>
      <c r="G95" s="0" t="str">
        <f aca="false">IF(F95=0,"***","")</f>
        <v/>
      </c>
    </row>
    <row r="96" customFormat="false" ht="14.4" hidden="false" customHeight="false" outlineLevel="0" collapsed="false">
      <c r="D96" s="76" t="s">
        <v>366</v>
      </c>
      <c r="E96" s="78" t="n">
        <v>30007</v>
      </c>
      <c r="F96" s="78" t="n">
        <v>6</v>
      </c>
      <c r="G96" s="0" t="str">
        <f aca="false">IF(F96=0,"***","")</f>
        <v/>
      </c>
    </row>
    <row r="97" customFormat="false" ht="14.4" hidden="false" customHeight="false" outlineLevel="0" collapsed="false">
      <c r="D97" s="76" t="s">
        <v>367</v>
      </c>
      <c r="E97" s="78" t="n">
        <v>30007</v>
      </c>
      <c r="F97" s="78" t="n">
        <v>13</v>
      </c>
      <c r="G97" s="0" t="str">
        <f aca="false">IF(F97=0,"***","")</f>
        <v/>
      </c>
    </row>
    <row r="98" customFormat="false" ht="14.4" hidden="false" customHeight="false" outlineLevel="0" collapsed="false">
      <c r="D98" s="76" t="s">
        <v>368</v>
      </c>
      <c r="E98" s="78" t="n">
        <v>30007</v>
      </c>
      <c r="F98" s="78" t="n">
        <v>14</v>
      </c>
      <c r="G98" s="0" t="str">
        <f aca="false">IF(F98=0,"***","")</f>
        <v/>
      </c>
    </row>
    <row r="99" customFormat="false" ht="14.4" hidden="false" customHeight="false" outlineLevel="0" collapsed="false">
      <c r="D99" s="76" t="s">
        <v>369</v>
      </c>
      <c r="E99" s="78" t="n">
        <v>30007</v>
      </c>
      <c r="F99" s="78" t="n">
        <v>16</v>
      </c>
      <c r="G99" s="0" t="str">
        <f aca="false">IF(F99=0,"***","")</f>
        <v/>
      </c>
    </row>
    <row r="100" customFormat="false" ht="14.4" hidden="false" customHeight="false" outlineLevel="0" collapsed="false">
      <c r="D100" s="76" t="s">
        <v>370</v>
      </c>
      <c r="E100" s="78" t="n">
        <v>30007</v>
      </c>
      <c r="F100" s="78" t="n">
        <v>17</v>
      </c>
      <c r="G100" s="0" t="str">
        <f aca="false">IF(F100=0,"***","")</f>
        <v/>
      </c>
    </row>
    <row r="101" customFormat="false" ht="14.4" hidden="false" customHeight="false" outlineLevel="0" collapsed="false">
      <c r="D101" s="76" t="s">
        <v>371</v>
      </c>
      <c r="E101" s="78" t="n">
        <v>30008</v>
      </c>
      <c r="F101" s="78" t="n">
        <v>0</v>
      </c>
      <c r="G101" s="0" t="str">
        <f aca="false">IF(F101=0,"***","")</f>
        <v>***</v>
      </c>
    </row>
    <row r="102" customFormat="false" ht="14.4" hidden="false" customHeight="false" outlineLevel="0" collapsed="false">
      <c r="D102" s="76" t="s">
        <v>371</v>
      </c>
      <c r="E102" s="78" t="n">
        <v>30008</v>
      </c>
      <c r="F102" s="78" t="n">
        <v>1</v>
      </c>
      <c r="G102" s="0" t="str">
        <f aca="false">IF(F102=0,"***","")</f>
        <v/>
      </c>
    </row>
    <row r="103" customFormat="false" ht="14.4" hidden="false" customHeight="false" outlineLevel="0" collapsed="false">
      <c r="D103" s="76" t="s">
        <v>372</v>
      </c>
      <c r="E103" s="78" t="n">
        <v>30008</v>
      </c>
      <c r="F103" s="78" t="n">
        <v>402</v>
      </c>
      <c r="G103" s="0" t="str">
        <f aca="false">IF(F103=0,"***","")</f>
        <v/>
      </c>
    </row>
    <row r="104" customFormat="false" ht="14.4" hidden="false" customHeight="false" outlineLevel="0" collapsed="false">
      <c r="D104" s="76" t="s">
        <v>373</v>
      </c>
      <c r="E104" s="78" t="n">
        <v>30008</v>
      </c>
      <c r="F104" s="78" t="n">
        <v>201</v>
      </c>
      <c r="G104" s="0" t="str">
        <f aca="false">IF(F104=0,"***","")</f>
        <v/>
      </c>
    </row>
    <row r="105" customFormat="false" ht="14.4" hidden="false" customHeight="false" outlineLevel="0" collapsed="false">
      <c r="D105" s="76" t="s">
        <v>374</v>
      </c>
      <c r="E105" s="78" t="n">
        <v>30008</v>
      </c>
      <c r="F105" s="78" t="n">
        <v>401</v>
      </c>
      <c r="G105" s="0" t="str">
        <f aca="false">IF(F105=0,"***","")</f>
        <v/>
      </c>
    </row>
    <row r="106" customFormat="false" ht="14.4" hidden="false" customHeight="false" outlineLevel="0" collapsed="false">
      <c r="D106" s="76" t="s">
        <v>375</v>
      </c>
      <c r="E106" s="78" t="n">
        <v>30008</v>
      </c>
      <c r="F106" s="78" t="n">
        <v>2</v>
      </c>
      <c r="G106" s="0" t="str">
        <f aca="false">IF(F106=0,"***","")</f>
        <v/>
      </c>
    </row>
    <row r="107" customFormat="false" ht="14.4" hidden="false" customHeight="false" outlineLevel="0" collapsed="false">
      <c r="D107" s="76" t="s">
        <v>376</v>
      </c>
      <c r="E107" s="78" t="n">
        <v>30008</v>
      </c>
      <c r="F107" s="78" t="n">
        <v>200</v>
      </c>
      <c r="G107" s="0" t="str">
        <f aca="false">IF(F107=0,"***","")</f>
        <v/>
      </c>
    </row>
    <row r="108" customFormat="false" ht="14.4" hidden="false" customHeight="false" outlineLevel="0" collapsed="false">
      <c r="D108" s="76" t="s">
        <v>377</v>
      </c>
      <c r="E108" s="78" t="n">
        <v>30008</v>
      </c>
      <c r="F108" s="78" t="n">
        <v>600</v>
      </c>
      <c r="G108" s="0" t="str">
        <f aca="false">IF(F108=0,"***","")</f>
        <v/>
      </c>
    </row>
    <row r="109" customFormat="false" ht="14.4" hidden="false" customHeight="false" outlineLevel="0" collapsed="false">
      <c r="D109" s="76" t="s">
        <v>378</v>
      </c>
      <c r="E109" s="78" t="n">
        <v>30008</v>
      </c>
      <c r="F109" s="78" t="n">
        <v>400</v>
      </c>
      <c r="G109" s="0" t="str">
        <f aca="false">IF(F109=0,"***","")</f>
        <v/>
      </c>
    </row>
    <row r="110" customFormat="false" ht="14.4" hidden="false" customHeight="false" outlineLevel="0" collapsed="false">
      <c r="D110" s="76" t="s">
        <v>379</v>
      </c>
      <c r="E110" s="78" t="n">
        <v>30008</v>
      </c>
      <c r="F110" s="78" t="n">
        <v>301</v>
      </c>
      <c r="G110" s="0" t="str">
        <f aca="false">IF(F110=0,"***","")</f>
        <v/>
      </c>
    </row>
    <row r="111" customFormat="false" ht="14.4" hidden="false" customHeight="false" outlineLevel="0" collapsed="false">
      <c r="D111" s="76" t="s">
        <v>380</v>
      </c>
      <c r="E111" s="78" t="n">
        <v>30008</v>
      </c>
      <c r="F111" s="78" t="n">
        <v>3</v>
      </c>
      <c r="G111" s="0" t="str">
        <f aca="false">IF(F111=0,"***","")</f>
        <v/>
      </c>
    </row>
    <row r="112" customFormat="false" ht="14.4" hidden="false" customHeight="false" outlineLevel="0" collapsed="false">
      <c r="D112" s="76" t="s">
        <v>381</v>
      </c>
      <c r="E112" s="78" t="n">
        <v>30008</v>
      </c>
      <c r="F112" s="78" t="n">
        <v>302</v>
      </c>
      <c r="G112" s="0" t="str">
        <f aca="false">IF(F112=0,"***","")</f>
        <v/>
      </c>
    </row>
    <row r="113" customFormat="false" ht="14.4" hidden="false" customHeight="false" outlineLevel="0" collapsed="false">
      <c r="D113" s="76" t="s">
        <v>382</v>
      </c>
      <c r="E113" s="78" t="n">
        <v>30008</v>
      </c>
      <c r="F113" s="78" t="n">
        <v>300</v>
      </c>
      <c r="G113" s="0" t="str">
        <f aca="false">IF(F113=0,"***","")</f>
        <v/>
      </c>
    </row>
    <row r="114" customFormat="false" ht="14.4" hidden="false" customHeight="false" outlineLevel="0" collapsed="false">
      <c r="D114" s="76" t="s">
        <v>383</v>
      </c>
      <c r="E114" s="78" t="n">
        <v>30008</v>
      </c>
      <c r="F114" s="78" t="n">
        <v>104</v>
      </c>
      <c r="G114" s="0" t="str">
        <f aca="false">IF(F114=0,"***","")</f>
        <v/>
      </c>
    </row>
    <row r="115" customFormat="false" ht="14.4" hidden="false" customHeight="false" outlineLevel="0" collapsed="false">
      <c r="D115" s="76" t="s">
        <v>384</v>
      </c>
      <c r="E115" s="78" t="n">
        <v>30008</v>
      </c>
      <c r="F115" s="78" t="n">
        <v>102</v>
      </c>
      <c r="G115" s="0" t="str">
        <f aca="false">IF(F115=0,"***","")</f>
        <v/>
      </c>
    </row>
    <row r="116" customFormat="false" ht="14.4" hidden="false" customHeight="false" outlineLevel="0" collapsed="false">
      <c r="D116" s="76" t="s">
        <v>385</v>
      </c>
      <c r="E116" s="78" t="n">
        <v>30008</v>
      </c>
      <c r="F116" s="78" t="n">
        <v>601</v>
      </c>
      <c r="G116" s="0" t="str">
        <f aca="false">IF(F116=0,"***","")</f>
        <v/>
      </c>
    </row>
    <row r="117" customFormat="false" ht="14.4" hidden="false" customHeight="false" outlineLevel="0" collapsed="false">
      <c r="D117" s="76" t="s">
        <v>363</v>
      </c>
      <c r="E117" s="78" t="n">
        <v>30008</v>
      </c>
      <c r="F117" s="78" t="n">
        <v>100</v>
      </c>
      <c r="G117" s="0" t="str">
        <f aca="false">IF(F117=0,"***","")</f>
        <v/>
      </c>
    </row>
    <row r="118" customFormat="false" ht="14.4" hidden="false" customHeight="false" outlineLevel="0" collapsed="false">
      <c r="D118" s="76" t="s">
        <v>386</v>
      </c>
      <c r="E118" s="78" t="n">
        <v>30008</v>
      </c>
      <c r="F118" s="78" t="n">
        <v>101</v>
      </c>
      <c r="G118" s="0" t="str">
        <f aca="false">IF(F118=0,"***","")</f>
        <v/>
      </c>
    </row>
    <row r="119" customFormat="false" ht="14.4" hidden="false" customHeight="false" outlineLevel="0" collapsed="false">
      <c r="D119" s="76" t="s">
        <v>387</v>
      </c>
      <c r="E119" s="78" t="n">
        <v>30008</v>
      </c>
      <c r="F119" s="78" t="n">
        <v>500</v>
      </c>
      <c r="G119" s="0" t="str">
        <f aca="false">IF(F119=0,"***","")</f>
        <v/>
      </c>
    </row>
    <row r="120" customFormat="false" ht="14.4" hidden="false" customHeight="false" outlineLevel="0" collapsed="false">
      <c r="D120" s="76" t="s">
        <v>388</v>
      </c>
      <c r="E120" s="78" t="n">
        <v>30008</v>
      </c>
      <c r="F120" s="78" t="n">
        <v>501</v>
      </c>
      <c r="G120" s="0" t="str">
        <f aca="false">IF(F120=0,"***","")</f>
        <v/>
      </c>
    </row>
    <row r="121" customFormat="false" ht="14.4" hidden="false" customHeight="false" outlineLevel="0" collapsed="false">
      <c r="D121" s="76" t="s">
        <v>389</v>
      </c>
      <c r="E121" s="78" t="n">
        <v>30008</v>
      </c>
      <c r="F121" s="78" t="n">
        <v>502</v>
      </c>
      <c r="G121" s="0" t="str">
        <f aca="false">IF(F121=0,"***","")</f>
        <v/>
      </c>
    </row>
    <row r="122" customFormat="false" ht="14.4" hidden="false" customHeight="false" outlineLevel="0" collapsed="false">
      <c r="D122" s="76" t="s">
        <v>390</v>
      </c>
      <c r="E122" s="78" t="n">
        <v>30008</v>
      </c>
      <c r="F122" s="78" t="n">
        <v>700</v>
      </c>
      <c r="G122" s="0" t="str">
        <f aca="false">IF(F122=0,"***","")</f>
        <v/>
      </c>
    </row>
    <row r="123" customFormat="false" ht="14.4" hidden="false" customHeight="false" outlineLevel="0" collapsed="false">
      <c r="D123" s="76" t="s">
        <v>391</v>
      </c>
      <c r="E123" s="78" t="n">
        <v>30008</v>
      </c>
      <c r="F123" s="78" t="n">
        <v>602</v>
      </c>
      <c r="G123" s="0" t="str">
        <f aca="false">IF(F123=0,"***","")</f>
        <v/>
      </c>
    </row>
    <row r="124" customFormat="false" ht="14.4" hidden="false" customHeight="false" outlineLevel="0" collapsed="false">
      <c r="D124" s="76" t="s">
        <v>392</v>
      </c>
      <c r="E124" s="78" t="n">
        <v>30008</v>
      </c>
      <c r="F124" s="78" t="n">
        <v>103</v>
      </c>
      <c r="G124" s="0" t="str">
        <f aca="false">IF(F124=0,"***","")</f>
        <v/>
      </c>
    </row>
    <row r="125" customFormat="false" ht="14.4" hidden="false" customHeight="false" outlineLevel="0" collapsed="false">
      <c r="D125" s="76" t="s">
        <v>393</v>
      </c>
      <c r="E125" s="78" t="n">
        <v>30008</v>
      </c>
      <c r="F125" s="78" t="n">
        <v>404</v>
      </c>
      <c r="G125" s="0" t="str">
        <f aca="false">IF(F125=0,"***","")</f>
        <v/>
      </c>
    </row>
    <row r="126" customFormat="false" ht="14.4" hidden="false" customHeight="false" outlineLevel="0" collapsed="false">
      <c r="D126" s="76" t="s">
        <v>394</v>
      </c>
      <c r="E126" s="78" t="n">
        <v>30008</v>
      </c>
      <c r="F126" s="78" t="n">
        <v>303</v>
      </c>
      <c r="G126" s="0" t="str">
        <f aca="false">IF(F126=0,"***","")</f>
        <v/>
      </c>
    </row>
    <row r="127" customFormat="false" ht="14.4" hidden="false" customHeight="false" outlineLevel="0" collapsed="false">
      <c r="D127" s="76" t="s">
        <v>395</v>
      </c>
      <c r="E127" s="78" t="n">
        <v>30008</v>
      </c>
      <c r="F127" s="78" t="n">
        <v>701</v>
      </c>
      <c r="G127" s="0" t="str">
        <f aca="false">IF(F127=0,"***","")</f>
        <v/>
      </c>
    </row>
    <row r="128" customFormat="false" ht="14.4" hidden="false" customHeight="false" outlineLevel="0" collapsed="false">
      <c r="D128" s="76" t="s">
        <v>396</v>
      </c>
      <c r="E128" s="78" t="n">
        <v>30008</v>
      </c>
      <c r="F128" s="78" t="n">
        <v>403</v>
      </c>
      <c r="G128" s="0" t="str">
        <f aca="false">IF(F128=0,"***","")</f>
        <v/>
      </c>
    </row>
    <row r="129" customFormat="false" ht="14.4" hidden="false" customHeight="false" outlineLevel="0" collapsed="false">
      <c r="D129" s="76" t="s">
        <v>397</v>
      </c>
      <c r="E129" s="78" t="n">
        <v>30008</v>
      </c>
      <c r="F129" s="78" t="n">
        <v>702</v>
      </c>
      <c r="G129" s="0" t="str">
        <f aca="false">IF(F129=0,"***","")</f>
        <v/>
      </c>
    </row>
    <row r="130" customFormat="false" ht="14.4" hidden="false" customHeight="false" outlineLevel="0" collapsed="false">
      <c r="D130" s="76" t="s">
        <v>398</v>
      </c>
      <c r="E130" s="78" t="n">
        <v>30008</v>
      </c>
      <c r="F130" s="78" t="n">
        <v>703</v>
      </c>
      <c r="G130" s="0" t="str">
        <f aca="false">IF(F130=0,"***","")</f>
        <v/>
      </c>
    </row>
    <row r="131" customFormat="false" ht="14.4" hidden="false" customHeight="false" outlineLevel="0" collapsed="false">
      <c r="D131" s="76" t="s">
        <v>399</v>
      </c>
      <c r="E131" s="78" t="n">
        <v>30008</v>
      </c>
      <c r="F131" s="78" t="n">
        <v>202</v>
      </c>
      <c r="G131" s="0" t="str">
        <f aca="false">IF(F131=0,"***","")</f>
        <v/>
      </c>
    </row>
    <row r="132" customFormat="false" ht="14.4" hidden="false" customHeight="false" outlineLevel="0" collapsed="false">
      <c r="D132" s="76" t="s">
        <v>108</v>
      </c>
      <c r="E132" s="78" t="n">
        <v>30009</v>
      </c>
      <c r="F132" s="78" t="n">
        <v>0</v>
      </c>
      <c r="G132" s="0" t="str">
        <f aca="false">IF(F132=0,"***","")</f>
        <v>***</v>
      </c>
    </row>
    <row r="133" customFormat="false" ht="14.4" hidden="false" customHeight="false" outlineLevel="0" collapsed="false">
      <c r="D133" s="76" t="s">
        <v>400</v>
      </c>
      <c r="E133" s="78" t="n">
        <v>30009</v>
      </c>
      <c r="F133" s="78" t="n">
        <v>1</v>
      </c>
      <c r="G133" s="0" t="str">
        <f aca="false">IF(F133=0,"***","")</f>
        <v/>
      </c>
    </row>
    <row r="134" customFormat="false" ht="14.4" hidden="false" customHeight="false" outlineLevel="0" collapsed="false">
      <c r="D134" s="76" t="s">
        <v>108</v>
      </c>
      <c r="E134" s="78" t="n">
        <v>30009</v>
      </c>
      <c r="F134" s="78" t="n">
        <v>3</v>
      </c>
      <c r="G134" s="0" t="str">
        <f aca="false">IF(F134=0,"***","")</f>
        <v/>
      </c>
    </row>
    <row r="135" customFormat="false" ht="14.4" hidden="false" customHeight="false" outlineLevel="0" collapsed="false">
      <c r="D135" s="76" t="s">
        <v>112</v>
      </c>
      <c r="E135" s="78" t="n">
        <v>30010</v>
      </c>
      <c r="F135" s="78" t="n">
        <v>0</v>
      </c>
      <c r="G135" s="0" t="str">
        <f aca="false">IF(F135=0,"***","")</f>
        <v>***</v>
      </c>
    </row>
    <row r="136" customFormat="false" ht="14.4" hidden="false" customHeight="false" outlineLevel="0" collapsed="false">
      <c r="D136" s="76" t="s">
        <v>112</v>
      </c>
      <c r="E136" s="78" t="n">
        <v>30010</v>
      </c>
      <c r="F136" s="78" t="n">
        <v>2</v>
      </c>
      <c r="G136" s="0" t="str">
        <f aca="false">IF(F136=0,"***","")</f>
        <v/>
      </c>
    </row>
    <row r="137" customFormat="false" ht="14.4" hidden="false" customHeight="false" outlineLevel="0" collapsed="false">
      <c r="D137" s="76" t="s">
        <v>401</v>
      </c>
      <c r="E137" s="78" t="n">
        <v>30010</v>
      </c>
      <c r="F137" s="78" t="n">
        <v>4</v>
      </c>
      <c r="G137" s="0" t="str">
        <f aca="false">IF(F137=0,"***","")</f>
        <v/>
      </c>
    </row>
    <row r="138" customFormat="false" ht="14.4" hidden="false" customHeight="false" outlineLevel="0" collapsed="false">
      <c r="D138" s="76" t="s">
        <v>402</v>
      </c>
      <c r="E138" s="78" t="n">
        <v>30010</v>
      </c>
      <c r="F138" s="78" t="n">
        <v>1</v>
      </c>
      <c r="G138" s="0" t="str">
        <f aca="false">IF(F138=0,"***","")</f>
        <v/>
      </c>
    </row>
    <row r="139" customFormat="false" ht="14.4" hidden="false" customHeight="false" outlineLevel="0" collapsed="false">
      <c r="D139" s="76" t="s">
        <v>131</v>
      </c>
      <c r="E139" s="78" t="n">
        <v>30010</v>
      </c>
      <c r="F139" s="78" t="n">
        <v>3</v>
      </c>
      <c r="G139" s="0" t="str">
        <f aca="false">IF(F139=0,"***","")</f>
        <v/>
      </c>
    </row>
    <row r="140" customFormat="false" ht="14.4" hidden="false" customHeight="false" outlineLevel="0" collapsed="false">
      <c r="D140" s="76" t="s">
        <v>403</v>
      </c>
      <c r="E140" s="78" t="n">
        <v>30010</v>
      </c>
      <c r="F140" s="78" t="n">
        <v>5</v>
      </c>
      <c r="G140" s="0" t="str">
        <f aca="false">IF(F140=0,"***","")</f>
        <v/>
      </c>
    </row>
    <row r="141" customFormat="false" ht="14.4" hidden="false" customHeight="false" outlineLevel="0" collapsed="false">
      <c r="D141" s="76" t="s">
        <v>117</v>
      </c>
      <c r="E141" s="78" t="n">
        <v>30011</v>
      </c>
      <c r="F141" s="78" t="n">
        <v>0</v>
      </c>
      <c r="G141" s="0" t="str">
        <f aca="false">IF(F141=0,"***","")</f>
        <v>***</v>
      </c>
    </row>
    <row r="142" customFormat="false" ht="14.4" hidden="false" customHeight="false" outlineLevel="0" collapsed="false">
      <c r="D142" s="76" t="s">
        <v>404</v>
      </c>
      <c r="E142" s="78" t="n">
        <v>30011</v>
      </c>
      <c r="F142" s="78" t="n">
        <v>8</v>
      </c>
      <c r="G142" s="0" t="str">
        <f aca="false">IF(F142=0,"***","")</f>
        <v/>
      </c>
    </row>
    <row r="143" customFormat="false" ht="14.4" hidden="false" customHeight="false" outlineLevel="0" collapsed="false">
      <c r="D143" s="76" t="s">
        <v>405</v>
      </c>
      <c r="E143" s="78" t="n">
        <v>30011</v>
      </c>
      <c r="F143" s="78" t="n">
        <v>1</v>
      </c>
      <c r="G143" s="0" t="str">
        <f aca="false">IF(F143=0,"***","")</f>
        <v/>
      </c>
    </row>
    <row r="144" customFormat="false" ht="14.4" hidden="false" customHeight="false" outlineLevel="0" collapsed="false">
      <c r="D144" s="76" t="s">
        <v>117</v>
      </c>
      <c r="E144" s="78" t="n">
        <v>30011</v>
      </c>
      <c r="F144" s="78" t="n">
        <v>3</v>
      </c>
      <c r="G144" s="0" t="str">
        <f aca="false">IF(F144=0,"***","")</f>
        <v/>
      </c>
    </row>
    <row r="145" customFormat="false" ht="14.4" hidden="false" customHeight="false" outlineLevel="0" collapsed="false">
      <c r="D145" s="76" t="s">
        <v>406</v>
      </c>
      <c r="E145" s="78" t="n">
        <v>30011</v>
      </c>
      <c r="F145" s="78" t="n">
        <v>9</v>
      </c>
      <c r="G145" s="0" t="str">
        <f aca="false">IF(F145=0,"***","")</f>
        <v/>
      </c>
    </row>
    <row r="146" customFormat="false" ht="14.4" hidden="false" customHeight="false" outlineLevel="0" collapsed="false">
      <c r="D146" s="76" t="s">
        <v>407</v>
      </c>
      <c r="E146" s="78" t="n">
        <v>30011</v>
      </c>
      <c r="F146" s="78" t="n">
        <v>4</v>
      </c>
      <c r="G146" s="0" t="str">
        <f aca="false">IF(F146=0,"***","")</f>
        <v/>
      </c>
    </row>
    <row r="147" customFormat="false" ht="14.4" hidden="false" customHeight="false" outlineLevel="0" collapsed="false">
      <c r="D147" s="76" t="s">
        <v>408</v>
      </c>
      <c r="E147" s="78" t="n">
        <v>30011</v>
      </c>
      <c r="F147" s="78" t="n">
        <v>7</v>
      </c>
      <c r="G147" s="0" t="str">
        <f aca="false">IF(F147=0,"***","")</f>
        <v/>
      </c>
    </row>
    <row r="148" customFormat="false" ht="14.4" hidden="false" customHeight="false" outlineLevel="0" collapsed="false">
      <c r="D148" s="76" t="s">
        <v>409</v>
      </c>
      <c r="E148" s="78" t="n">
        <v>30011</v>
      </c>
      <c r="F148" s="78" t="n">
        <v>6</v>
      </c>
      <c r="G148" s="0" t="str">
        <f aca="false">IF(F148=0,"***","")</f>
        <v/>
      </c>
    </row>
    <row r="149" customFormat="false" ht="14.4" hidden="false" customHeight="false" outlineLevel="0" collapsed="false">
      <c r="D149" s="76" t="s">
        <v>410</v>
      </c>
      <c r="E149" s="78" t="n">
        <v>30011</v>
      </c>
      <c r="F149" s="78" t="n">
        <v>5</v>
      </c>
      <c r="G149" s="0" t="str">
        <f aca="false">IF(F149=0,"***","")</f>
        <v/>
      </c>
    </row>
    <row r="150" customFormat="false" ht="14.4" hidden="false" customHeight="false" outlineLevel="0" collapsed="false">
      <c r="D150" s="76" t="s">
        <v>121</v>
      </c>
      <c r="E150" s="78" t="n">
        <v>30012</v>
      </c>
      <c r="F150" s="78" t="n">
        <v>0</v>
      </c>
      <c r="G150" s="0" t="str">
        <f aca="false">IF(F150=0,"***","")</f>
        <v>***</v>
      </c>
    </row>
    <row r="151" customFormat="false" ht="14.4" hidden="false" customHeight="false" outlineLevel="0" collapsed="false">
      <c r="D151" s="76" t="s">
        <v>121</v>
      </c>
      <c r="E151" s="78" t="n">
        <v>30012</v>
      </c>
      <c r="F151" s="78" t="n">
        <v>1</v>
      </c>
      <c r="G151" s="0" t="str">
        <f aca="false">IF(F151=0,"***","")</f>
        <v/>
      </c>
    </row>
    <row r="152" customFormat="false" ht="14.4" hidden="false" customHeight="false" outlineLevel="0" collapsed="false">
      <c r="D152" s="76" t="s">
        <v>411</v>
      </c>
      <c r="E152" s="78" t="n">
        <v>30012</v>
      </c>
      <c r="F152" s="78" t="n">
        <v>10</v>
      </c>
      <c r="G152" s="0" t="str">
        <f aca="false">IF(F152=0,"***","")</f>
        <v/>
      </c>
    </row>
    <row r="153" customFormat="false" ht="14.4" hidden="false" customHeight="false" outlineLevel="0" collapsed="false">
      <c r="D153" s="76" t="s">
        <v>412</v>
      </c>
      <c r="E153" s="78" t="n">
        <v>30012</v>
      </c>
      <c r="F153" s="78" t="n">
        <v>2</v>
      </c>
      <c r="G153" s="0" t="str">
        <f aca="false">IF(F153=0,"***","")</f>
        <v/>
      </c>
    </row>
    <row r="154" customFormat="false" ht="14.4" hidden="false" customHeight="false" outlineLevel="0" collapsed="false">
      <c r="D154" s="76" t="s">
        <v>413</v>
      </c>
      <c r="E154" s="78" t="n">
        <v>30012</v>
      </c>
      <c r="F154" s="78" t="n">
        <v>3</v>
      </c>
      <c r="G154" s="0" t="str">
        <f aca="false">IF(F154=0,"***","")</f>
        <v/>
      </c>
    </row>
    <row r="155" customFormat="false" ht="14.4" hidden="false" customHeight="false" outlineLevel="0" collapsed="false">
      <c r="D155" s="76" t="s">
        <v>414</v>
      </c>
      <c r="E155" s="78" t="n">
        <v>30012</v>
      </c>
      <c r="F155" s="78" t="n">
        <v>9</v>
      </c>
      <c r="G155" s="0" t="str">
        <f aca="false">IF(F155=0,"***","")</f>
        <v/>
      </c>
    </row>
    <row r="156" customFormat="false" ht="14.4" hidden="false" customHeight="false" outlineLevel="0" collapsed="false">
      <c r="D156" s="76" t="s">
        <v>415</v>
      </c>
      <c r="E156" s="78" t="n">
        <v>30012</v>
      </c>
      <c r="F156" s="78" t="n">
        <v>7</v>
      </c>
      <c r="G156" s="0" t="str">
        <f aca="false">IF(F156=0,"***","")</f>
        <v/>
      </c>
    </row>
    <row r="157" customFormat="false" ht="14.4" hidden="false" customHeight="false" outlineLevel="0" collapsed="false">
      <c r="D157" s="76" t="s">
        <v>416</v>
      </c>
      <c r="E157" s="78" t="n">
        <v>30012</v>
      </c>
      <c r="F157" s="78" t="n">
        <v>6</v>
      </c>
      <c r="G157" s="0" t="str">
        <f aca="false">IF(F157=0,"***","")</f>
        <v/>
      </c>
    </row>
    <row r="158" customFormat="false" ht="14.4" hidden="false" customHeight="false" outlineLevel="0" collapsed="false">
      <c r="D158" s="76" t="s">
        <v>417</v>
      </c>
      <c r="E158" s="78" t="n">
        <v>30012</v>
      </c>
      <c r="F158" s="78" t="n">
        <v>5</v>
      </c>
      <c r="G158" s="0" t="str">
        <f aca="false">IF(F158=0,"***","")</f>
        <v/>
      </c>
    </row>
    <row r="159" customFormat="false" ht="14.4" hidden="false" customHeight="false" outlineLevel="0" collapsed="false">
      <c r="D159" s="76" t="s">
        <v>418</v>
      </c>
      <c r="E159" s="78" t="n">
        <v>30012</v>
      </c>
      <c r="F159" s="78" t="n">
        <v>8</v>
      </c>
      <c r="G159" s="0" t="str">
        <f aca="false">IF(F159=0,"***","")</f>
        <v/>
      </c>
    </row>
    <row r="160" customFormat="false" ht="14.4" hidden="false" customHeight="false" outlineLevel="0" collapsed="false">
      <c r="D160" s="76" t="s">
        <v>125</v>
      </c>
      <c r="E160" s="78" t="n">
        <v>30013</v>
      </c>
      <c r="F160" s="78" t="n">
        <v>0</v>
      </c>
      <c r="G160" s="0" t="str">
        <f aca="false">IF(F160=0,"***","")</f>
        <v>***</v>
      </c>
    </row>
    <row r="161" customFormat="false" ht="14.4" hidden="false" customHeight="false" outlineLevel="0" collapsed="false">
      <c r="D161" s="76" t="s">
        <v>419</v>
      </c>
      <c r="E161" s="78" t="n">
        <v>30013</v>
      </c>
      <c r="F161" s="78" t="n">
        <v>401</v>
      </c>
      <c r="G161" s="0" t="str">
        <f aca="false">IF(F161=0,"***","")</f>
        <v/>
      </c>
    </row>
    <row r="162" customFormat="false" ht="14.4" hidden="false" customHeight="false" outlineLevel="0" collapsed="false">
      <c r="D162" s="76" t="s">
        <v>125</v>
      </c>
      <c r="E162" s="78" t="n">
        <v>30013</v>
      </c>
      <c r="F162" s="78" t="n">
        <v>1</v>
      </c>
      <c r="G162" s="0" t="str">
        <f aca="false">IF(F162=0,"***","")</f>
        <v/>
      </c>
    </row>
    <row r="163" customFormat="false" ht="14.4" hidden="false" customHeight="false" outlineLevel="0" collapsed="false">
      <c r="D163" s="76" t="s">
        <v>420</v>
      </c>
      <c r="E163" s="78" t="n">
        <v>30013</v>
      </c>
      <c r="F163" s="78" t="n">
        <v>501</v>
      </c>
      <c r="G163" s="0" t="str">
        <f aca="false">IF(F163=0,"***","")</f>
        <v/>
      </c>
    </row>
    <row r="164" customFormat="false" ht="14.4" hidden="false" customHeight="false" outlineLevel="0" collapsed="false">
      <c r="D164" s="76" t="s">
        <v>421</v>
      </c>
      <c r="E164" s="78" t="n">
        <v>30013</v>
      </c>
      <c r="F164" s="78" t="n">
        <v>402</v>
      </c>
      <c r="G164" s="0" t="str">
        <f aca="false">IF(F164=0,"***","")</f>
        <v/>
      </c>
    </row>
    <row r="165" customFormat="false" ht="14.4" hidden="false" customHeight="false" outlineLevel="0" collapsed="false">
      <c r="D165" s="76" t="s">
        <v>422</v>
      </c>
      <c r="E165" s="78" t="n">
        <v>30013</v>
      </c>
      <c r="F165" s="78" t="n">
        <v>201</v>
      </c>
      <c r="G165" s="0" t="str">
        <f aca="false">IF(F165=0,"***","")</f>
        <v/>
      </c>
    </row>
    <row r="166" customFormat="false" ht="14.4" hidden="false" customHeight="false" outlineLevel="0" collapsed="false">
      <c r="D166" s="76" t="s">
        <v>423</v>
      </c>
      <c r="E166" s="78" t="n">
        <v>30013</v>
      </c>
      <c r="F166" s="78" t="n">
        <v>506</v>
      </c>
      <c r="G166" s="0" t="str">
        <f aca="false">IF(F166=0,"***","")</f>
        <v/>
      </c>
    </row>
    <row r="167" customFormat="false" ht="14.4" hidden="false" customHeight="false" outlineLevel="0" collapsed="false">
      <c r="D167" s="76" t="s">
        <v>424</v>
      </c>
      <c r="E167" s="78" t="n">
        <v>30013</v>
      </c>
      <c r="F167" s="78" t="n">
        <v>302</v>
      </c>
      <c r="G167" s="0" t="str">
        <f aca="false">IF(F167=0,"***","")</f>
        <v/>
      </c>
    </row>
    <row r="168" customFormat="false" ht="14.4" hidden="false" customHeight="false" outlineLevel="0" collapsed="false">
      <c r="D168" s="76" t="s">
        <v>425</v>
      </c>
      <c r="E168" s="78" t="n">
        <v>30013</v>
      </c>
      <c r="F168" s="78" t="n">
        <v>100</v>
      </c>
      <c r="G168" s="0" t="str">
        <f aca="false">IF(F168=0,"***","")</f>
        <v/>
      </c>
    </row>
    <row r="169" customFormat="false" ht="14.4" hidden="false" customHeight="false" outlineLevel="0" collapsed="false">
      <c r="D169" s="76" t="s">
        <v>426</v>
      </c>
      <c r="E169" s="78" t="n">
        <v>30013</v>
      </c>
      <c r="F169" s="78" t="n">
        <v>202</v>
      </c>
      <c r="G169" s="0" t="str">
        <f aca="false">IF(F169=0,"***","")</f>
        <v/>
      </c>
    </row>
    <row r="170" customFormat="false" ht="14.4" hidden="false" customHeight="false" outlineLevel="0" collapsed="false">
      <c r="D170" s="76" t="s">
        <v>427</v>
      </c>
      <c r="E170" s="78" t="n">
        <v>30013</v>
      </c>
      <c r="F170" s="78" t="n">
        <v>200</v>
      </c>
      <c r="G170" s="0" t="str">
        <f aca="false">IF(F170=0,"***","")</f>
        <v/>
      </c>
    </row>
    <row r="171" customFormat="false" ht="14.4" hidden="false" customHeight="false" outlineLevel="0" collapsed="false">
      <c r="D171" s="76" t="s">
        <v>428</v>
      </c>
      <c r="E171" s="78" t="n">
        <v>30013</v>
      </c>
      <c r="F171" s="78" t="n">
        <v>502</v>
      </c>
      <c r="G171" s="0" t="str">
        <f aca="false">IF(F171=0,"***","")</f>
        <v/>
      </c>
    </row>
    <row r="172" customFormat="false" ht="14.4" hidden="false" customHeight="false" outlineLevel="0" collapsed="false">
      <c r="D172" s="76" t="s">
        <v>429</v>
      </c>
      <c r="E172" s="78" t="n">
        <v>30013</v>
      </c>
      <c r="F172" s="78" t="n">
        <v>101</v>
      </c>
      <c r="G172" s="0" t="str">
        <f aca="false">IF(F172=0,"***","")</f>
        <v/>
      </c>
    </row>
    <row r="173" customFormat="false" ht="14.4" hidden="false" customHeight="false" outlineLevel="0" collapsed="false">
      <c r="D173" s="76" t="s">
        <v>430</v>
      </c>
      <c r="E173" s="78" t="n">
        <v>30013</v>
      </c>
      <c r="F173" s="78" t="n">
        <v>301</v>
      </c>
      <c r="G173" s="0" t="str">
        <f aca="false">IF(F173=0,"***","")</f>
        <v/>
      </c>
    </row>
    <row r="174" customFormat="false" ht="14.4" hidden="false" customHeight="false" outlineLevel="0" collapsed="false">
      <c r="D174" s="76" t="s">
        <v>431</v>
      </c>
      <c r="E174" s="78" t="n">
        <v>30013</v>
      </c>
      <c r="F174" s="78" t="n">
        <v>102</v>
      </c>
      <c r="G174" s="0" t="str">
        <f aca="false">IF(F174=0,"***","")</f>
        <v/>
      </c>
    </row>
    <row r="175" customFormat="false" ht="14.4" hidden="false" customHeight="false" outlineLevel="0" collapsed="false">
      <c r="D175" s="76" t="s">
        <v>432</v>
      </c>
      <c r="E175" s="78" t="n">
        <v>30013</v>
      </c>
      <c r="F175" s="78" t="n">
        <v>507</v>
      </c>
      <c r="G175" s="0" t="str">
        <f aca="false">IF(F175=0,"***","")</f>
        <v/>
      </c>
    </row>
    <row r="176" customFormat="false" ht="14.4" hidden="false" customHeight="false" outlineLevel="0" collapsed="false">
      <c r="D176" s="76" t="s">
        <v>433</v>
      </c>
      <c r="E176" s="78" t="n">
        <v>30013</v>
      </c>
      <c r="F176" s="78" t="n">
        <v>303</v>
      </c>
      <c r="G176" s="0" t="str">
        <f aca="false">IF(F176=0,"***","")</f>
        <v/>
      </c>
    </row>
    <row r="177" customFormat="false" ht="14.4" hidden="false" customHeight="false" outlineLevel="0" collapsed="false">
      <c r="D177" s="76" t="s">
        <v>434</v>
      </c>
      <c r="E177" s="78" t="n">
        <v>30013</v>
      </c>
      <c r="F177" s="78" t="n">
        <v>503</v>
      </c>
      <c r="G177" s="0" t="str">
        <f aca="false">IF(F177=0,"***","")</f>
        <v/>
      </c>
    </row>
    <row r="178" customFormat="false" ht="14.4" hidden="false" customHeight="false" outlineLevel="0" collapsed="false">
      <c r="D178" s="76" t="s">
        <v>435</v>
      </c>
      <c r="E178" s="78" t="n">
        <v>30013</v>
      </c>
      <c r="F178" s="78" t="n">
        <v>504</v>
      </c>
      <c r="G178" s="0" t="str">
        <f aca="false">IF(F178=0,"***","")</f>
        <v/>
      </c>
    </row>
    <row r="179" customFormat="false" ht="14.4" hidden="false" customHeight="false" outlineLevel="0" collapsed="false">
      <c r="D179" s="76" t="s">
        <v>436</v>
      </c>
      <c r="E179" s="78" t="n">
        <v>30013</v>
      </c>
      <c r="F179" s="78" t="n">
        <v>505</v>
      </c>
      <c r="G179" s="0" t="str">
        <f aca="false">IF(F179=0,"***","")</f>
        <v/>
      </c>
    </row>
    <row r="180" customFormat="false" ht="14.4" hidden="false" customHeight="false" outlineLevel="0" collapsed="false">
      <c r="D180" s="76" t="s">
        <v>437</v>
      </c>
      <c r="E180" s="78" t="n">
        <v>30013</v>
      </c>
      <c r="F180" s="78" t="n">
        <v>203</v>
      </c>
      <c r="G180" s="0" t="str">
        <f aca="false">IF(F180=0,"***","")</f>
        <v/>
      </c>
    </row>
    <row r="181" customFormat="false" ht="14.4" hidden="false" customHeight="false" outlineLevel="0" collapsed="false">
      <c r="D181" s="76" t="s">
        <v>438</v>
      </c>
      <c r="E181" s="78" t="n">
        <v>30013</v>
      </c>
      <c r="F181" s="78" t="n">
        <v>403</v>
      </c>
      <c r="G181" s="0" t="str">
        <f aca="false">IF(F181=0,"***","")</f>
        <v/>
      </c>
    </row>
    <row r="182" customFormat="false" ht="14.4" hidden="false" customHeight="false" outlineLevel="0" collapsed="false">
      <c r="D182" s="76" t="s">
        <v>439</v>
      </c>
      <c r="E182" s="78" t="n">
        <v>30013</v>
      </c>
      <c r="F182" s="78" t="n">
        <v>103</v>
      </c>
      <c r="G182" s="0" t="str">
        <f aca="false">IF(F182=0,"***","")</f>
        <v/>
      </c>
    </row>
    <row r="183" customFormat="false" ht="14.4" hidden="false" customHeight="false" outlineLevel="0" collapsed="false">
      <c r="D183" s="76" t="s">
        <v>440</v>
      </c>
      <c r="E183" s="78" t="n">
        <v>30013</v>
      </c>
      <c r="F183" s="78" t="n">
        <v>300</v>
      </c>
      <c r="G183" s="0" t="str">
        <f aca="false">IF(F183=0,"***","")</f>
        <v/>
      </c>
    </row>
    <row r="184" customFormat="false" ht="14.4" hidden="false" customHeight="false" outlineLevel="0" collapsed="false">
      <c r="D184" s="76" t="s">
        <v>441</v>
      </c>
      <c r="E184" s="78" t="n">
        <v>30013</v>
      </c>
      <c r="F184" s="78" t="n">
        <v>400</v>
      </c>
      <c r="G184" s="0" t="str">
        <f aca="false">IF(F184=0,"***","")</f>
        <v/>
      </c>
    </row>
    <row r="185" customFormat="false" ht="14.4" hidden="false" customHeight="false" outlineLevel="0" collapsed="false">
      <c r="D185" s="76" t="s">
        <v>442</v>
      </c>
      <c r="E185" s="78" t="n">
        <v>30013</v>
      </c>
      <c r="F185" s="78" t="n">
        <v>500</v>
      </c>
      <c r="G185" s="0" t="str">
        <f aca="false">IF(F185=0,"***","")</f>
        <v/>
      </c>
    </row>
    <row r="186" customFormat="false" ht="14.4" hidden="false" customHeight="false" outlineLevel="0" collapsed="false">
      <c r="D186" s="76" t="s">
        <v>443</v>
      </c>
      <c r="E186" s="78" t="n">
        <v>30014</v>
      </c>
      <c r="F186" s="78" t="n">
        <v>0</v>
      </c>
      <c r="G186" s="0" t="str">
        <f aca="false">IF(F186=0,"***","")</f>
        <v>***</v>
      </c>
    </row>
    <row r="187" customFormat="false" ht="14.4" hidden="false" customHeight="false" outlineLevel="0" collapsed="false">
      <c r="D187" s="76" t="s">
        <v>443</v>
      </c>
      <c r="E187" s="78" t="n">
        <v>30014</v>
      </c>
      <c r="F187" s="78" t="n">
        <v>1</v>
      </c>
      <c r="G187" s="0" t="str">
        <f aca="false">IF(F187=0,"***","")</f>
        <v/>
      </c>
    </row>
    <row r="188" customFormat="false" ht="14.4" hidden="false" customHeight="false" outlineLevel="0" collapsed="false">
      <c r="D188" s="76" t="s">
        <v>363</v>
      </c>
      <c r="E188" s="78" t="n">
        <v>30014</v>
      </c>
      <c r="F188" s="78" t="n">
        <v>2</v>
      </c>
      <c r="G188" s="0" t="str">
        <f aca="false">IF(F188=0,"***","")</f>
        <v/>
      </c>
    </row>
    <row r="189" customFormat="false" ht="14.4" hidden="false" customHeight="false" outlineLevel="0" collapsed="false">
      <c r="D189" s="76" t="s">
        <v>444</v>
      </c>
      <c r="E189" s="78" t="n">
        <v>30014</v>
      </c>
      <c r="F189" s="78" t="n">
        <v>7</v>
      </c>
      <c r="G189" s="0" t="str">
        <f aca="false">IF(F189=0,"***","")</f>
        <v/>
      </c>
    </row>
    <row r="190" customFormat="false" ht="14.4" hidden="false" customHeight="false" outlineLevel="0" collapsed="false">
      <c r="D190" s="76" t="s">
        <v>445</v>
      </c>
      <c r="E190" s="78" t="n">
        <v>30014</v>
      </c>
      <c r="F190" s="78" t="n">
        <v>3</v>
      </c>
      <c r="G190" s="0" t="str">
        <f aca="false">IF(F190=0,"***","")</f>
        <v/>
      </c>
    </row>
    <row r="191" customFormat="false" ht="14.4" hidden="false" customHeight="false" outlineLevel="0" collapsed="false">
      <c r="D191" s="76" t="s">
        <v>446</v>
      </c>
      <c r="E191" s="78" t="n">
        <v>30014</v>
      </c>
      <c r="F191" s="78" t="n">
        <v>4</v>
      </c>
      <c r="G191" s="0" t="str">
        <f aca="false">IF(F191=0,"***","")</f>
        <v/>
      </c>
    </row>
    <row r="192" customFormat="false" ht="14.4" hidden="false" customHeight="false" outlineLevel="0" collapsed="false">
      <c r="D192" s="76" t="s">
        <v>447</v>
      </c>
      <c r="E192" s="78" t="n">
        <v>30014</v>
      </c>
      <c r="F192" s="78" t="n">
        <v>5</v>
      </c>
      <c r="G192" s="0" t="str">
        <f aca="false">IF(F192=0,"***","")</f>
        <v/>
      </c>
    </row>
    <row r="193" customFormat="false" ht="14.4" hidden="false" customHeight="false" outlineLevel="0" collapsed="false">
      <c r="D193" s="76" t="s">
        <v>448</v>
      </c>
      <c r="E193" s="78" t="n">
        <v>30015</v>
      </c>
      <c r="F193" s="78" t="n">
        <v>0</v>
      </c>
      <c r="G193" s="0" t="str">
        <f aca="false">IF(F193=0,"***","")</f>
        <v>***</v>
      </c>
    </row>
    <row r="194" customFormat="false" ht="14.4" hidden="false" customHeight="false" outlineLevel="0" collapsed="false">
      <c r="D194" s="76" t="s">
        <v>449</v>
      </c>
      <c r="E194" s="78" t="n">
        <v>30015</v>
      </c>
      <c r="F194" s="78" t="n">
        <v>14</v>
      </c>
      <c r="G194" s="0" t="str">
        <f aca="false">IF(F194=0,"***","")</f>
        <v/>
      </c>
    </row>
    <row r="195" customFormat="false" ht="14.4" hidden="false" customHeight="false" outlineLevel="0" collapsed="false">
      <c r="D195" s="76" t="s">
        <v>450</v>
      </c>
      <c r="E195" s="78" t="n">
        <v>30015</v>
      </c>
      <c r="F195" s="78" t="n">
        <v>15</v>
      </c>
      <c r="G195" s="0" t="str">
        <f aca="false">IF(F195=0,"***","")</f>
        <v/>
      </c>
    </row>
    <row r="196" customFormat="false" ht="14.4" hidden="false" customHeight="false" outlineLevel="0" collapsed="false">
      <c r="D196" s="76" t="s">
        <v>451</v>
      </c>
      <c r="E196" s="78" t="n">
        <v>30015</v>
      </c>
      <c r="F196" s="78" t="n">
        <v>201</v>
      </c>
      <c r="G196" s="0" t="str">
        <f aca="false">IF(F196=0,"***","")</f>
        <v/>
      </c>
    </row>
    <row r="197" customFormat="false" ht="14.4" hidden="false" customHeight="false" outlineLevel="0" collapsed="false">
      <c r="D197" s="76" t="s">
        <v>452</v>
      </c>
      <c r="E197" s="78" t="n">
        <v>30015</v>
      </c>
      <c r="F197" s="78" t="n">
        <v>3</v>
      </c>
      <c r="G197" s="0" t="str">
        <f aca="false">IF(F197=0,"***","")</f>
        <v/>
      </c>
    </row>
    <row r="198" customFormat="false" ht="14.4" hidden="false" customHeight="false" outlineLevel="0" collapsed="false">
      <c r="D198" s="76" t="s">
        <v>453</v>
      </c>
      <c r="E198" s="78" t="n">
        <v>30015</v>
      </c>
      <c r="F198" s="78" t="n">
        <v>13</v>
      </c>
      <c r="G198" s="0" t="str">
        <f aca="false">IF(F198=0,"***","")</f>
        <v/>
      </c>
    </row>
    <row r="199" customFormat="false" ht="14.4" hidden="false" customHeight="false" outlineLevel="0" collapsed="false">
      <c r="D199" s="76" t="s">
        <v>448</v>
      </c>
      <c r="E199" s="78" t="n">
        <v>30015</v>
      </c>
      <c r="F199" s="78" t="n">
        <v>4</v>
      </c>
      <c r="G199" s="0" t="str">
        <f aca="false">IF(F199=0,"***","")</f>
        <v/>
      </c>
    </row>
    <row r="200" customFormat="false" ht="14.4" hidden="false" customHeight="false" outlineLevel="0" collapsed="false">
      <c r="D200" s="76" t="s">
        <v>454</v>
      </c>
      <c r="E200" s="78" t="n">
        <v>30015</v>
      </c>
      <c r="F200" s="78" t="n">
        <v>5</v>
      </c>
      <c r="G200" s="0" t="str">
        <f aca="false">IF(F200=0,"***","")</f>
        <v/>
      </c>
    </row>
    <row r="201" customFormat="false" ht="14.4" hidden="false" customHeight="false" outlineLevel="0" collapsed="false">
      <c r="D201" s="76" t="s">
        <v>455</v>
      </c>
      <c r="E201" s="78" t="n">
        <v>30015</v>
      </c>
      <c r="F201" s="78" t="n">
        <v>100</v>
      </c>
      <c r="G201" s="0" t="str">
        <f aca="false">IF(F201=0,"***","")</f>
        <v/>
      </c>
    </row>
    <row r="202" customFormat="false" ht="14.4" hidden="false" customHeight="false" outlineLevel="0" collapsed="false">
      <c r="D202" s="76" t="s">
        <v>224</v>
      </c>
      <c r="E202" s="78" t="n">
        <v>30015</v>
      </c>
      <c r="F202" s="78" t="n">
        <v>6</v>
      </c>
      <c r="G202" s="0" t="str">
        <f aca="false">IF(F202=0,"***","")</f>
        <v/>
      </c>
    </row>
    <row r="203" customFormat="false" ht="14.4" hidden="false" customHeight="false" outlineLevel="0" collapsed="false">
      <c r="D203" s="76" t="s">
        <v>456</v>
      </c>
      <c r="E203" s="78" t="n">
        <v>30015</v>
      </c>
      <c r="F203" s="78" t="n">
        <v>1</v>
      </c>
      <c r="G203" s="0" t="str">
        <f aca="false">IF(F203=0,"***","")</f>
        <v/>
      </c>
    </row>
    <row r="204" customFormat="false" ht="14.4" hidden="false" customHeight="false" outlineLevel="0" collapsed="false">
      <c r="D204" s="76" t="s">
        <v>457</v>
      </c>
      <c r="E204" s="78" t="n">
        <v>30015</v>
      </c>
      <c r="F204" s="78" t="n">
        <v>18</v>
      </c>
      <c r="G204" s="0" t="str">
        <f aca="false">IF(F204=0,"***","")</f>
        <v/>
      </c>
    </row>
    <row r="205" customFormat="false" ht="14.4" hidden="false" customHeight="false" outlineLevel="0" collapsed="false">
      <c r="D205" s="76" t="s">
        <v>458</v>
      </c>
      <c r="E205" s="78" t="n">
        <v>30015</v>
      </c>
      <c r="F205" s="78" t="n">
        <v>16</v>
      </c>
      <c r="G205" s="0" t="str">
        <f aca="false">IF(F205=0,"***","")</f>
        <v/>
      </c>
    </row>
    <row r="206" customFormat="false" ht="14.4" hidden="false" customHeight="false" outlineLevel="0" collapsed="false">
      <c r="D206" s="76" t="s">
        <v>459</v>
      </c>
      <c r="E206" s="78" t="n">
        <v>30015</v>
      </c>
      <c r="F206" s="78" t="n">
        <v>9</v>
      </c>
      <c r="G206" s="0" t="str">
        <f aca="false">IF(F206=0,"***","")</f>
        <v/>
      </c>
    </row>
    <row r="207" customFormat="false" ht="14.4" hidden="false" customHeight="false" outlineLevel="0" collapsed="false">
      <c r="D207" s="76" t="s">
        <v>460</v>
      </c>
      <c r="E207" s="78" t="n">
        <v>30015</v>
      </c>
      <c r="F207" s="78" t="n">
        <v>200</v>
      </c>
      <c r="G207" s="0" t="str">
        <f aca="false">IF(F207=0,"***","")</f>
        <v/>
      </c>
    </row>
    <row r="208" customFormat="false" ht="14.4" hidden="false" customHeight="false" outlineLevel="0" collapsed="false">
      <c r="D208" s="76" t="s">
        <v>461</v>
      </c>
      <c r="E208" s="78" t="n">
        <v>30015</v>
      </c>
      <c r="F208" s="78" t="n">
        <v>7</v>
      </c>
      <c r="G208" s="0" t="str">
        <f aca="false">IF(F208=0,"***","")</f>
        <v/>
      </c>
    </row>
    <row r="209" customFormat="false" ht="14.4" hidden="false" customHeight="false" outlineLevel="0" collapsed="false">
      <c r="D209" s="76" t="s">
        <v>462</v>
      </c>
      <c r="E209" s="78" t="n">
        <v>30015</v>
      </c>
      <c r="F209" s="78" t="n">
        <v>8</v>
      </c>
      <c r="G209" s="0" t="str">
        <f aca="false">IF(F209=0,"***","")</f>
        <v/>
      </c>
    </row>
    <row r="210" customFormat="false" ht="14.4" hidden="false" customHeight="false" outlineLevel="0" collapsed="false">
      <c r="D210" s="76" t="s">
        <v>463</v>
      </c>
      <c r="E210" s="78" t="n">
        <v>30015</v>
      </c>
      <c r="F210" s="78" t="n">
        <v>10</v>
      </c>
      <c r="G210" s="0" t="str">
        <f aca="false">IF(F210=0,"***","")</f>
        <v/>
      </c>
    </row>
    <row r="211" customFormat="false" ht="14.4" hidden="false" customHeight="false" outlineLevel="0" collapsed="false">
      <c r="D211" s="76" t="s">
        <v>464</v>
      </c>
      <c r="E211" s="78" t="n">
        <v>30015</v>
      </c>
      <c r="F211" s="78" t="n">
        <v>203</v>
      </c>
      <c r="G211" s="0" t="str">
        <f aca="false">IF(F211=0,"***","")</f>
        <v/>
      </c>
    </row>
    <row r="212" customFormat="false" ht="14.4" hidden="false" customHeight="false" outlineLevel="0" collapsed="false">
      <c r="D212" s="76" t="s">
        <v>465</v>
      </c>
      <c r="E212" s="78" t="n">
        <v>30015</v>
      </c>
      <c r="F212" s="78" t="n">
        <v>102</v>
      </c>
      <c r="G212" s="0" t="str">
        <f aca="false">IF(F212=0,"***","")</f>
        <v/>
      </c>
    </row>
    <row r="213" customFormat="false" ht="14.4" hidden="false" customHeight="false" outlineLevel="0" collapsed="false">
      <c r="D213" s="76" t="s">
        <v>140</v>
      </c>
      <c r="E213" s="78" t="n">
        <v>30016</v>
      </c>
      <c r="F213" s="78" t="n">
        <v>0</v>
      </c>
      <c r="G213" s="0" t="str">
        <f aca="false">IF(F213=0,"***","")</f>
        <v>***</v>
      </c>
    </row>
    <row r="214" customFormat="false" ht="14.4" hidden="false" customHeight="false" outlineLevel="0" collapsed="false">
      <c r="D214" s="76" t="s">
        <v>466</v>
      </c>
      <c r="E214" s="78" t="n">
        <v>30016</v>
      </c>
      <c r="F214" s="78" t="n">
        <v>701</v>
      </c>
      <c r="G214" s="0" t="str">
        <f aca="false">IF(F214=0,"***","")</f>
        <v/>
      </c>
    </row>
    <row r="215" customFormat="false" ht="14.4" hidden="false" customHeight="false" outlineLevel="0" collapsed="false">
      <c r="D215" s="76" t="s">
        <v>467</v>
      </c>
      <c r="E215" s="78" t="n">
        <v>30016</v>
      </c>
      <c r="F215" s="78" t="n">
        <v>400</v>
      </c>
      <c r="G215" s="0" t="str">
        <f aca="false">IF(F215=0,"***","")</f>
        <v/>
      </c>
    </row>
    <row r="216" customFormat="false" ht="14.4" hidden="false" customHeight="false" outlineLevel="0" collapsed="false">
      <c r="D216" s="76" t="s">
        <v>468</v>
      </c>
      <c r="E216" s="78" t="n">
        <v>30016</v>
      </c>
      <c r="F216" s="78" t="n">
        <v>1901</v>
      </c>
      <c r="G216" s="0" t="str">
        <f aca="false">IF(F216=0,"***","")</f>
        <v/>
      </c>
    </row>
    <row r="217" customFormat="false" ht="14.4" hidden="false" customHeight="false" outlineLevel="0" collapsed="false">
      <c r="D217" s="76" t="s">
        <v>137</v>
      </c>
      <c r="E217" s="78" t="n">
        <v>30016</v>
      </c>
      <c r="F217" s="78" t="n">
        <v>402</v>
      </c>
      <c r="G217" s="0" t="str">
        <f aca="false">IF(F217=0,"***","")</f>
        <v/>
      </c>
    </row>
    <row r="218" customFormat="false" ht="14.4" hidden="false" customHeight="false" outlineLevel="0" collapsed="false">
      <c r="D218" s="76" t="s">
        <v>469</v>
      </c>
      <c r="E218" s="78" t="n">
        <v>30016</v>
      </c>
      <c r="F218" s="78" t="n">
        <v>1603</v>
      </c>
      <c r="G218" s="0" t="str">
        <f aca="false">IF(F218=0,"***","")</f>
        <v/>
      </c>
    </row>
    <row r="219" customFormat="false" ht="14.4" hidden="false" customHeight="false" outlineLevel="0" collapsed="false">
      <c r="D219" s="76" t="s">
        <v>470</v>
      </c>
      <c r="E219" s="78" t="n">
        <v>30016</v>
      </c>
      <c r="F219" s="78" t="n">
        <v>2001</v>
      </c>
      <c r="G219" s="0" t="str">
        <f aca="false">IF(F219=0,"***","")</f>
        <v/>
      </c>
    </row>
    <row r="220" customFormat="false" ht="14.4" hidden="false" customHeight="false" outlineLevel="0" collapsed="false">
      <c r="D220" s="76" t="s">
        <v>471</v>
      </c>
      <c r="E220" s="78" t="n">
        <v>30016</v>
      </c>
      <c r="F220" s="78" t="n">
        <v>2002</v>
      </c>
      <c r="G220" s="0" t="str">
        <f aca="false">IF(F220=0,"***","")</f>
        <v/>
      </c>
    </row>
    <row r="221" customFormat="false" ht="14.4" hidden="false" customHeight="false" outlineLevel="0" collapsed="false">
      <c r="D221" s="76" t="s">
        <v>472</v>
      </c>
      <c r="E221" s="78" t="n">
        <v>30016</v>
      </c>
      <c r="F221" s="78" t="n">
        <v>500</v>
      </c>
      <c r="G221" s="0" t="str">
        <f aca="false">IF(F221=0,"***","")</f>
        <v/>
      </c>
    </row>
    <row r="222" customFormat="false" ht="14.4" hidden="false" customHeight="false" outlineLevel="0" collapsed="false">
      <c r="D222" s="76" t="s">
        <v>473</v>
      </c>
      <c r="E222" s="78" t="n">
        <v>30016</v>
      </c>
      <c r="F222" s="78" t="n">
        <v>403</v>
      </c>
      <c r="G222" s="0" t="str">
        <f aca="false">IF(F222=0,"***","")</f>
        <v/>
      </c>
    </row>
    <row r="223" customFormat="false" ht="14.4" hidden="false" customHeight="false" outlineLevel="0" collapsed="false">
      <c r="D223" s="76" t="s">
        <v>474</v>
      </c>
      <c r="E223" s="78" t="n">
        <v>30016</v>
      </c>
      <c r="F223" s="78" t="n">
        <v>1904</v>
      </c>
      <c r="G223" s="0" t="str">
        <f aca="false">IF(F223=0,"***","")</f>
        <v/>
      </c>
    </row>
    <row r="224" customFormat="false" ht="14.4" hidden="false" customHeight="false" outlineLevel="0" collapsed="false">
      <c r="D224" s="76" t="s">
        <v>475</v>
      </c>
      <c r="E224" s="78" t="n">
        <v>30016</v>
      </c>
      <c r="F224" s="78" t="n">
        <v>1905</v>
      </c>
      <c r="G224" s="0" t="str">
        <f aca="false">IF(F224=0,"***","")</f>
        <v/>
      </c>
    </row>
    <row r="225" customFormat="false" ht="14.4" hidden="false" customHeight="false" outlineLevel="0" collapsed="false">
      <c r="D225" s="76" t="s">
        <v>476</v>
      </c>
      <c r="E225" s="78" t="n">
        <v>30016</v>
      </c>
      <c r="F225" s="78" t="n">
        <v>1502</v>
      </c>
      <c r="G225" s="0" t="str">
        <f aca="false">IF(F225=0,"***","")</f>
        <v/>
      </c>
    </row>
    <row r="226" customFormat="false" ht="14.4" hidden="false" customHeight="false" outlineLevel="0" collapsed="false">
      <c r="D226" s="76" t="s">
        <v>477</v>
      </c>
      <c r="E226" s="78" t="n">
        <v>30016</v>
      </c>
      <c r="F226" s="78" t="n">
        <v>600</v>
      </c>
      <c r="G226" s="0" t="str">
        <f aca="false">IF(F226=0,"***","")</f>
        <v/>
      </c>
    </row>
    <row r="227" customFormat="false" ht="14.4" hidden="false" customHeight="false" outlineLevel="0" collapsed="false">
      <c r="D227" s="76" t="s">
        <v>478</v>
      </c>
      <c r="E227" s="78" t="n">
        <v>30016</v>
      </c>
      <c r="F227" s="78" t="n">
        <v>700</v>
      </c>
      <c r="G227" s="0" t="str">
        <f aca="false">IF(F227=0,"***","")</f>
        <v/>
      </c>
    </row>
    <row r="228" customFormat="false" ht="14.4" hidden="false" customHeight="false" outlineLevel="0" collapsed="false">
      <c r="D228" s="76" t="s">
        <v>479</v>
      </c>
      <c r="E228" s="78" t="n">
        <v>30016</v>
      </c>
      <c r="F228" s="78" t="n">
        <v>100</v>
      </c>
      <c r="G228" s="0" t="str">
        <f aca="false">IF(F228=0,"***","")</f>
        <v/>
      </c>
    </row>
    <row r="229" customFormat="false" ht="14.4" hidden="false" customHeight="false" outlineLevel="0" collapsed="false">
      <c r="D229" s="76" t="s">
        <v>140</v>
      </c>
      <c r="E229" s="78" t="n">
        <v>30016</v>
      </c>
      <c r="F229" s="78" t="n">
        <v>1</v>
      </c>
      <c r="G229" s="0" t="str">
        <f aca="false">IF(F229=0,"***","")</f>
        <v/>
      </c>
    </row>
    <row r="230" customFormat="false" ht="14.4" hidden="false" customHeight="false" outlineLevel="0" collapsed="false">
      <c r="D230" s="76" t="s">
        <v>480</v>
      </c>
      <c r="E230" s="78" t="n">
        <v>30016</v>
      </c>
      <c r="F230" s="78" t="n">
        <v>602</v>
      </c>
      <c r="G230" s="0" t="str">
        <f aca="false">IF(F230=0,"***","")</f>
        <v/>
      </c>
    </row>
    <row r="231" customFormat="false" ht="14.4" hidden="false" customHeight="false" outlineLevel="0" collapsed="false">
      <c r="D231" s="76" t="s">
        <v>481</v>
      </c>
      <c r="E231" s="78" t="n">
        <v>30016</v>
      </c>
      <c r="F231" s="78" t="n">
        <v>603</v>
      </c>
      <c r="G231" s="0" t="str">
        <f aca="false">IF(F231=0,"***","")</f>
        <v/>
      </c>
    </row>
    <row r="232" customFormat="false" ht="14.4" hidden="false" customHeight="false" outlineLevel="0" collapsed="false">
      <c r="D232" s="76" t="s">
        <v>482</v>
      </c>
      <c r="E232" s="78" t="n">
        <v>30016</v>
      </c>
      <c r="F232" s="78" t="n">
        <v>1906</v>
      </c>
      <c r="G232" s="0" t="str">
        <f aca="false">IF(F232=0,"***","")</f>
        <v/>
      </c>
    </row>
    <row r="233" customFormat="false" ht="14.4" hidden="false" customHeight="false" outlineLevel="0" collapsed="false">
      <c r="D233" s="76" t="s">
        <v>483</v>
      </c>
      <c r="E233" s="78" t="n">
        <v>30016</v>
      </c>
      <c r="F233" s="78" t="n">
        <v>604</v>
      </c>
      <c r="G233" s="0" t="str">
        <f aca="false">IF(F233=0,"***","")</f>
        <v/>
      </c>
    </row>
    <row r="234" customFormat="false" ht="14.4" hidden="false" customHeight="false" outlineLevel="0" collapsed="false">
      <c r="D234" s="76" t="s">
        <v>484</v>
      </c>
      <c r="E234" s="78" t="n">
        <v>30016</v>
      </c>
      <c r="F234" s="78" t="n">
        <v>1103</v>
      </c>
      <c r="G234" s="0" t="str">
        <f aca="false">IF(F234=0,"***","")</f>
        <v/>
      </c>
    </row>
    <row r="235" customFormat="false" ht="14.4" hidden="false" customHeight="false" outlineLevel="0" collapsed="false">
      <c r="D235" s="76" t="s">
        <v>485</v>
      </c>
      <c r="E235" s="78" t="n">
        <v>30016</v>
      </c>
      <c r="F235" s="78" t="n">
        <v>1504</v>
      </c>
      <c r="G235" s="0" t="str">
        <f aca="false">IF(F235=0,"***","")</f>
        <v/>
      </c>
    </row>
    <row r="236" customFormat="false" ht="14.4" hidden="false" customHeight="false" outlineLevel="0" collapsed="false">
      <c r="D236" s="76" t="s">
        <v>486</v>
      </c>
      <c r="E236" s="78" t="n">
        <v>30016</v>
      </c>
      <c r="F236" s="78" t="n">
        <v>200</v>
      </c>
      <c r="G236" s="0" t="str">
        <f aca="false">IF(F236=0,"***","")</f>
        <v/>
      </c>
    </row>
    <row r="237" customFormat="false" ht="14.4" hidden="false" customHeight="false" outlineLevel="0" collapsed="false">
      <c r="D237" s="76" t="s">
        <v>487</v>
      </c>
      <c r="E237" s="78" t="n">
        <v>30016</v>
      </c>
      <c r="F237" s="78" t="n">
        <v>1802</v>
      </c>
      <c r="G237" s="0" t="str">
        <f aca="false">IF(F237=0,"***","")</f>
        <v/>
      </c>
    </row>
    <row r="238" customFormat="false" ht="14.4" hidden="false" customHeight="false" outlineLevel="0" collapsed="false">
      <c r="D238" s="76" t="s">
        <v>488</v>
      </c>
      <c r="E238" s="78" t="n">
        <v>30016</v>
      </c>
      <c r="F238" s="78" t="n">
        <v>1003</v>
      </c>
      <c r="G238" s="0" t="str">
        <f aca="false">IF(F238=0,"***","")</f>
        <v/>
      </c>
    </row>
    <row r="239" customFormat="false" ht="14.4" hidden="false" customHeight="false" outlineLevel="0" collapsed="false">
      <c r="D239" s="76" t="s">
        <v>489</v>
      </c>
      <c r="E239" s="78" t="n">
        <v>30016</v>
      </c>
      <c r="F239" s="78" t="n">
        <v>503</v>
      </c>
      <c r="G239" s="0" t="str">
        <f aca="false">IF(F239=0,"***","")</f>
        <v/>
      </c>
    </row>
    <row r="240" customFormat="false" ht="14.4" hidden="false" customHeight="false" outlineLevel="0" collapsed="false">
      <c r="D240" s="76" t="s">
        <v>490</v>
      </c>
      <c r="E240" s="78" t="n">
        <v>30016</v>
      </c>
      <c r="F240" s="78" t="n">
        <v>404</v>
      </c>
      <c r="G240" s="0" t="str">
        <f aca="false">IF(F240=0,"***","")</f>
        <v/>
      </c>
    </row>
    <row r="241" customFormat="false" ht="14.4" hidden="false" customHeight="false" outlineLevel="0" collapsed="false">
      <c r="D241" s="76" t="s">
        <v>491</v>
      </c>
      <c r="E241" s="78" t="n">
        <v>30016</v>
      </c>
      <c r="F241" s="78" t="n">
        <v>405</v>
      </c>
      <c r="G241" s="0" t="str">
        <f aca="false">IF(F241=0,"***","")</f>
        <v/>
      </c>
    </row>
    <row r="242" customFormat="false" ht="14.4" hidden="false" customHeight="false" outlineLevel="0" collapsed="false">
      <c r="D242" s="76" t="s">
        <v>492</v>
      </c>
      <c r="E242" s="78" t="n">
        <v>30016</v>
      </c>
      <c r="F242" s="78" t="n">
        <v>1104</v>
      </c>
      <c r="G242" s="0" t="str">
        <f aca="false">IF(F242=0,"***","")</f>
        <v/>
      </c>
    </row>
    <row r="243" customFormat="false" ht="14.4" hidden="false" customHeight="false" outlineLevel="0" collapsed="false">
      <c r="D243" s="76" t="s">
        <v>493</v>
      </c>
      <c r="E243" s="78" t="n">
        <v>30016</v>
      </c>
      <c r="F243" s="78" t="n">
        <v>1107</v>
      </c>
      <c r="G243" s="0" t="str">
        <f aca="false">IF(F243=0,"***","")</f>
        <v/>
      </c>
    </row>
    <row r="244" customFormat="false" ht="14.4" hidden="false" customHeight="false" outlineLevel="0" collapsed="false">
      <c r="D244" s="76" t="s">
        <v>494</v>
      </c>
      <c r="E244" s="78" t="n">
        <v>30016</v>
      </c>
      <c r="F244" s="78" t="n">
        <v>1600</v>
      </c>
      <c r="G244" s="0" t="str">
        <f aca="false">IF(F244=0,"***","")</f>
        <v/>
      </c>
    </row>
    <row r="245" customFormat="false" ht="14.4" hidden="false" customHeight="false" outlineLevel="0" collapsed="false">
      <c r="D245" s="76" t="s">
        <v>495</v>
      </c>
      <c r="E245" s="78" t="n">
        <v>30016</v>
      </c>
      <c r="F245" s="78" t="n">
        <v>407</v>
      </c>
      <c r="G245" s="0" t="str">
        <f aca="false">IF(F245=0,"***","")</f>
        <v/>
      </c>
    </row>
    <row r="246" customFormat="false" ht="14.4" hidden="false" customHeight="false" outlineLevel="0" collapsed="false">
      <c r="D246" s="76" t="s">
        <v>496</v>
      </c>
      <c r="E246" s="78" t="n">
        <v>30016</v>
      </c>
      <c r="F246" s="78" t="n">
        <v>1509</v>
      </c>
      <c r="G246" s="0" t="str">
        <f aca="false">IF(F246=0,"***","")</f>
        <v/>
      </c>
    </row>
    <row r="247" customFormat="false" ht="14.4" hidden="false" customHeight="false" outlineLevel="0" collapsed="false">
      <c r="D247" s="76" t="s">
        <v>497</v>
      </c>
      <c r="E247" s="78" t="n">
        <v>30016</v>
      </c>
      <c r="F247" s="78" t="n">
        <v>1913</v>
      </c>
      <c r="G247" s="0" t="str">
        <f aca="false">IF(F247=0,"***","")</f>
        <v/>
      </c>
    </row>
    <row r="248" customFormat="false" ht="14.4" hidden="false" customHeight="false" outlineLevel="0" collapsed="false">
      <c r="D248" s="76" t="s">
        <v>498</v>
      </c>
      <c r="E248" s="78" t="n">
        <v>30016</v>
      </c>
      <c r="F248" s="78" t="n">
        <v>605</v>
      </c>
      <c r="G248" s="0" t="str">
        <f aca="false">IF(F248=0,"***","")</f>
        <v/>
      </c>
    </row>
    <row r="249" customFormat="false" ht="14.4" hidden="false" customHeight="false" outlineLevel="0" collapsed="false">
      <c r="D249" s="76" t="s">
        <v>499</v>
      </c>
      <c r="E249" s="78" t="n">
        <v>30016</v>
      </c>
      <c r="F249" s="78" t="n">
        <v>1804</v>
      </c>
      <c r="G249" s="0" t="str">
        <f aca="false">IF(F249=0,"***","")</f>
        <v/>
      </c>
    </row>
    <row r="250" customFormat="false" ht="14.4" hidden="false" customHeight="false" outlineLevel="0" collapsed="false">
      <c r="D250" s="76" t="s">
        <v>500</v>
      </c>
      <c r="E250" s="78" t="n">
        <v>30016</v>
      </c>
      <c r="F250" s="78" t="n">
        <v>800</v>
      </c>
      <c r="G250" s="0" t="str">
        <f aca="false">IF(F250=0,"***","")</f>
        <v/>
      </c>
    </row>
    <row r="251" customFormat="false" ht="14.4" hidden="false" customHeight="false" outlineLevel="0" collapsed="false">
      <c r="D251" s="76" t="s">
        <v>501</v>
      </c>
      <c r="E251" s="78" t="n">
        <v>30016</v>
      </c>
      <c r="F251" s="78" t="n">
        <v>103</v>
      </c>
      <c r="G251" s="0" t="str">
        <f aca="false">IF(F251=0,"***","")</f>
        <v/>
      </c>
    </row>
    <row r="252" customFormat="false" ht="14.4" hidden="false" customHeight="false" outlineLevel="0" collapsed="false">
      <c r="D252" s="76" t="s">
        <v>502</v>
      </c>
      <c r="E252" s="78" t="n">
        <v>30016</v>
      </c>
      <c r="F252" s="78" t="n">
        <v>1407</v>
      </c>
      <c r="G252" s="0" t="str">
        <f aca="false">IF(F252=0,"***","")</f>
        <v/>
      </c>
    </row>
    <row r="253" customFormat="false" ht="14.4" hidden="false" customHeight="false" outlineLevel="0" collapsed="false">
      <c r="D253" s="76" t="s">
        <v>503</v>
      </c>
      <c r="E253" s="78" t="n">
        <v>30016</v>
      </c>
      <c r="F253" s="78" t="n">
        <v>1506</v>
      </c>
      <c r="G253" s="0" t="str">
        <f aca="false">IF(F253=0,"***","")</f>
        <v/>
      </c>
    </row>
    <row r="254" customFormat="false" ht="14.4" hidden="false" customHeight="false" outlineLevel="0" collapsed="false">
      <c r="D254" s="76" t="s">
        <v>504</v>
      </c>
      <c r="E254" s="78" t="n">
        <v>30016</v>
      </c>
      <c r="F254" s="78" t="n">
        <v>900</v>
      </c>
      <c r="G254" s="0" t="str">
        <f aca="false">IF(F254=0,"***","")</f>
        <v/>
      </c>
    </row>
    <row r="255" customFormat="false" ht="14.4" hidden="false" customHeight="false" outlineLevel="0" collapsed="false">
      <c r="D255" s="76" t="s">
        <v>505</v>
      </c>
      <c r="E255" s="78" t="n">
        <v>30016</v>
      </c>
      <c r="F255" s="78" t="n">
        <v>1914</v>
      </c>
      <c r="G255" s="0" t="str">
        <f aca="false">IF(F255=0,"***","")</f>
        <v/>
      </c>
    </row>
    <row r="256" customFormat="false" ht="14.4" hidden="false" customHeight="false" outlineLevel="0" collapsed="false">
      <c r="D256" s="76" t="s">
        <v>506</v>
      </c>
      <c r="E256" s="78" t="n">
        <v>30016</v>
      </c>
      <c r="F256" s="78" t="n">
        <v>1917</v>
      </c>
      <c r="G256" s="0" t="str">
        <f aca="false">IF(F256=0,"***","")</f>
        <v/>
      </c>
    </row>
    <row r="257" customFormat="false" ht="14.4" hidden="false" customHeight="false" outlineLevel="0" collapsed="false">
      <c r="D257" s="76" t="s">
        <v>507</v>
      </c>
      <c r="E257" s="78" t="n">
        <v>30016</v>
      </c>
      <c r="F257" s="78" t="n">
        <v>1915</v>
      </c>
      <c r="G257" s="0" t="str">
        <f aca="false">IF(F257=0,"***","")</f>
        <v/>
      </c>
    </row>
    <row r="258" customFormat="false" ht="14.4" hidden="false" customHeight="false" outlineLevel="0" collapsed="false">
      <c r="D258" s="76" t="s">
        <v>508</v>
      </c>
      <c r="E258" s="78" t="n">
        <v>30016</v>
      </c>
      <c r="F258" s="78" t="n">
        <v>1808</v>
      </c>
      <c r="G258" s="0" t="str">
        <f aca="false">IF(F258=0,"***","")</f>
        <v/>
      </c>
    </row>
    <row r="259" customFormat="false" ht="14.4" hidden="false" customHeight="false" outlineLevel="0" collapsed="false">
      <c r="D259" s="76" t="s">
        <v>509</v>
      </c>
      <c r="E259" s="78" t="n">
        <v>30016</v>
      </c>
      <c r="F259" s="78" t="n">
        <v>1916</v>
      </c>
      <c r="G259" s="0" t="str">
        <f aca="false">IF(F259=0,"***","")</f>
        <v/>
      </c>
    </row>
    <row r="260" customFormat="false" ht="14.4" hidden="false" customHeight="false" outlineLevel="0" collapsed="false">
      <c r="D260" s="76" t="s">
        <v>510</v>
      </c>
      <c r="E260" s="78" t="n">
        <v>30016</v>
      </c>
      <c r="F260" s="78" t="n">
        <v>1918</v>
      </c>
      <c r="G260" s="0" t="str">
        <f aca="false">IF(F260=0,"***","")</f>
        <v/>
      </c>
    </row>
    <row r="261" customFormat="false" ht="14.4" hidden="false" customHeight="false" outlineLevel="0" collapsed="false">
      <c r="D261" s="76" t="s">
        <v>511</v>
      </c>
      <c r="E261" s="78" t="n">
        <v>30016</v>
      </c>
      <c r="F261" s="78" t="n">
        <v>1907</v>
      </c>
      <c r="G261" s="0" t="str">
        <f aca="false">IF(F261=0,"***","")</f>
        <v/>
      </c>
    </row>
    <row r="262" customFormat="false" ht="14.4" hidden="false" customHeight="false" outlineLevel="0" collapsed="false">
      <c r="D262" s="76" t="s">
        <v>512</v>
      </c>
      <c r="E262" s="78" t="n">
        <v>30016</v>
      </c>
      <c r="F262" s="78" t="n">
        <v>300</v>
      </c>
      <c r="G262" s="0" t="str">
        <f aca="false">IF(F262=0,"***","")</f>
        <v/>
      </c>
    </row>
    <row r="263" customFormat="false" ht="14.4" hidden="false" customHeight="false" outlineLevel="0" collapsed="false">
      <c r="D263" s="76" t="s">
        <v>513</v>
      </c>
      <c r="E263" s="78" t="n">
        <v>30016</v>
      </c>
      <c r="F263" s="78" t="n">
        <v>1401</v>
      </c>
      <c r="G263" s="0" t="str">
        <f aca="false">IF(F263=0,"***","")</f>
        <v/>
      </c>
    </row>
    <row r="264" customFormat="false" ht="14.4" hidden="false" customHeight="false" outlineLevel="0" collapsed="false">
      <c r="D264" s="76" t="s">
        <v>514</v>
      </c>
      <c r="E264" s="78" t="n">
        <v>30016</v>
      </c>
      <c r="F264" s="78" t="n">
        <v>2101</v>
      </c>
      <c r="G264" s="0" t="str">
        <f aca="false">IF(F264=0,"***","")</f>
        <v/>
      </c>
    </row>
    <row r="265" customFormat="false" ht="14.4" hidden="false" customHeight="false" outlineLevel="0" collapsed="false">
      <c r="D265" s="76" t="s">
        <v>515</v>
      </c>
      <c r="E265" s="78" t="n">
        <v>30016</v>
      </c>
      <c r="F265" s="78" t="n">
        <v>1501</v>
      </c>
      <c r="G265" s="0" t="str">
        <f aca="false">IF(F265=0,"***","")</f>
        <v/>
      </c>
    </row>
    <row r="266" customFormat="false" ht="14.4" hidden="false" customHeight="false" outlineLevel="0" collapsed="false">
      <c r="D266" s="76" t="s">
        <v>516</v>
      </c>
      <c r="E266" s="78" t="n">
        <v>30016</v>
      </c>
      <c r="F266" s="78" t="n">
        <v>1601</v>
      </c>
      <c r="G266" s="0" t="str">
        <f aca="false">IF(F266=0,"***","")</f>
        <v/>
      </c>
    </row>
    <row r="267" customFormat="false" ht="14.4" hidden="false" customHeight="false" outlineLevel="0" collapsed="false">
      <c r="D267" s="76" t="s">
        <v>517</v>
      </c>
      <c r="E267" s="78" t="n">
        <v>30016</v>
      </c>
      <c r="F267" s="78" t="n">
        <v>1503</v>
      </c>
      <c r="G267" s="0" t="str">
        <f aca="false">IF(F267=0,"***","")</f>
        <v/>
      </c>
    </row>
    <row r="268" customFormat="false" ht="14.4" hidden="false" customHeight="false" outlineLevel="0" collapsed="false">
      <c r="D268" s="76" t="s">
        <v>518</v>
      </c>
      <c r="E268" s="78" t="n">
        <v>30016</v>
      </c>
      <c r="F268" s="78" t="n">
        <v>1606</v>
      </c>
      <c r="G268" s="0" t="str">
        <f aca="false">IF(F268=0,"***","")</f>
        <v/>
      </c>
    </row>
    <row r="269" customFormat="false" ht="14.4" hidden="false" customHeight="false" outlineLevel="0" collapsed="false">
      <c r="D269" s="76" t="s">
        <v>519</v>
      </c>
      <c r="E269" s="78" t="n">
        <v>30016</v>
      </c>
      <c r="F269" s="78" t="n">
        <v>1100</v>
      </c>
      <c r="G269" s="0" t="str">
        <f aca="false">IF(F269=0,"***","")</f>
        <v/>
      </c>
    </row>
    <row r="270" customFormat="false" ht="14.4" hidden="false" customHeight="false" outlineLevel="0" collapsed="false">
      <c r="D270" s="76" t="s">
        <v>520</v>
      </c>
      <c r="E270" s="78" t="n">
        <v>30016</v>
      </c>
      <c r="F270" s="78" t="n">
        <v>607</v>
      </c>
      <c r="G270" s="0" t="str">
        <f aca="false">IF(F270=0,"***","")</f>
        <v/>
      </c>
    </row>
    <row r="271" customFormat="false" ht="14.4" hidden="false" customHeight="false" outlineLevel="0" collapsed="false">
      <c r="D271" s="76" t="s">
        <v>521</v>
      </c>
      <c r="E271" s="78" t="n">
        <v>30016</v>
      </c>
      <c r="F271" s="78" t="n">
        <v>1908</v>
      </c>
      <c r="G271" s="0" t="str">
        <f aca="false">IF(F271=0,"***","")</f>
        <v/>
      </c>
    </row>
    <row r="272" customFormat="false" ht="14.4" hidden="false" customHeight="false" outlineLevel="0" collapsed="false">
      <c r="D272" s="76" t="s">
        <v>522</v>
      </c>
      <c r="E272" s="78" t="n">
        <v>30016</v>
      </c>
      <c r="F272" s="78" t="n">
        <v>105</v>
      </c>
      <c r="G272" s="0" t="str">
        <f aca="false">IF(F272=0,"***","")</f>
        <v/>
      </c>
    </row>
    <row r="273" customFormat="false" ht="14.4" hidden="false" customHeight="false" outlineLevel="0" collapsed="false">
      <c r="D273" s="76" t="s">
        <v>523</v>
      </c>
      <c r="E273" s="78" t="n">
        <v>30016</v>
      </c>
      <c r="F273" s="78" t="n">
        <v>1400</v>
      </c>
      <c r="G273" s="0" t="str">
        <f aca="false">IF(F273=0,"***","")</f>
        <v/>
      </c>
    </row>
    <row r="274" customFormat="false" ht="14.4" hidden="false" customHeight="false" outlineLevel="0" collapsed="false">
      <c r="D274" s="76" t="s">
        <v>524</v>
      </c>
      <c r="E274" s="78" t="n">
        <v>30016</v>
      </c>
      <c r="F274" s="78" t="n">
        <v>2106</v>
      </c>
      <c r="G274" s="0" t="str">
        <f aca="false">IF(F274=0,"***","")</f>
        <v/>
      </c>
    </row>
    <row r="275" customFormat="false" ht="14.4" hidden="false" customHeight="false" outlineLevel="0" collapsed="false">
      <c r="D275" s="76" t="s">
        <v>525</v>
      </c>
      <c r="E275" s="78" t="n">
        <v>30016</v>
      </c>
      <c r="F275" s="78" t="n">
        <v>1005</v>
      </c>
      <c r="G275" s="0" t="str">
        <f aca="false">IF(F275=0,"***","")</f>
        <v/>
      </c>
    </row>
    <row r="276" customFormat="false" ht="14.4" hidden="false" customHeight="false" outlineLevel="0" collapsed="false">
      <c r="D276" s="76" t="s">
        <v>526</v>
      </c>
      <c r="E276" s="78" t="n">
        <v>30016</v>
      </c>
      <c r="F276" s="78" t="n">
        <v>1707</v>
      </c>
      <c r="G276" s="0" t="str">
        <f aca="false">IF(F276=0,"***","")</f>
        <v/>
      </c>
    </row>
    <row r="277" customFormat="false" ht="14.4" hidden="false" customHeight="false" outlineLevel="0" collapsed="false">
      <c r="D277" s="76" t="s">
        <v>527</v>
      </c>
      <c r="E277" s="78" t="n">
        <v>30016</v>
      </c>
      <c r="F277" s="78" t="n">
        <v>1202</v>
      </c>
      <c r="G277" s="0" t="str">
        <f aca="false">IF(F277=0,"***","")</f>
        <v/>
      </c>
    </row>
    <row r="278" customFormat="false" ht="14.4" hidden="false" customHeight="false" outlineLevel="0" collapsed="false">
      <c r="D278" s="76" t="s">
        <v>385</v>
      </c>
      <c r="E278" s="78" t="n">
        <v>30016</v>
      </c>
      <c r="F278" s="78" t="n">
        <v>1902</v>
      </c>
      <c r="G278" s="0" t="str">
        <f aca="false">IF(F278=0,"***","")</f>
        <v/>
      </c>
    </row>
    <row r="279" customFormat="false" ht="14.4" hidden="false" customHeight="false" outlineLevel="0" collapsed="false">
      <c r="D279" s="76" t="s">
        <v>528</v>
      </c>
      <c r="E279" s="78" t="n">
        <v>30016</v>
      </c>
      <c r="F279" s="78" t="n">
        <v>102</v>
      </c>
      <c r="G279" s="0" t="str">
        <f aca="false">IF(F279=0,"***","")</f>
        <v/>
      </c>
    </row>
    <row r="280" customFormat="false" ht="14.4" hidden="false" customHeight="false" outlineLevel="0" collapsed="false">
      <c r="D280" s="76" t="s">
        <v>289</v>
      </c>
      <c r="E280" s="78" t="n">
        <v>30016</v>
      </c>
      <c r="F280" s="78" t="n">
        <v>1302</v>
      </c>
      <c r="G280" s="0" t="str">
        <f aca="false">IF(F280=0,"***","")</f>
        <v/>
      </c>
    </row>
    <row r="281" customFormat="false" ht="14.4" hidden="false" customHeight="false" outlineLevel="0" collapsed="false">
      <c r="D281" s="76" t="s">
        <v>295</v>
      </c>
      <c r="E281" s="78" t="n">
        <v>30016</v>
      </c>
      <c r="F281" s="78" t="n">
        <v>104</v>
      </c>
      <c r="G281" s="0" t="str">
        <f aca="false">IF(F281=0,"***","")</f>
        <v/>
      </c>
    </row>
    <row r="282" customFormat="false" ht="14.4" hidden="false" customHeight="false" outlineLevel="0" collapsed="false">
      <c r="D282" s="76" t="s">
        <v>529</v>
      </c>
      <c r="E282" s="78" t="n">
        <v>30016</v>
      </c>
      <c r="F282" s="78" t="n">
        <v>1000</v>
      </c>
      <c r="G282" s="0" t="str">
        <f aca="false">IF(F282=0,"***","")</f>
        <v/>
      </c>
    </row>
    <row r="283" customFormat="false" ht="14.4" hidden="false" customHeight="false" outlineLevel="0" collapsed="false">
      <c r="D283" s="76" t="s">
        <v>530</v>
      </c>
      <c r="E283" s="78" t="n">
        <v>30016</v>
      </c>
      <c r="F283" s="78" t="n">
        <v>504</v>
      </c>
      <c r="G283" s="0" t="str">
        <f aca="false">IF(F283=0,"***","")</f>
        <v/>
      </c>
    </row>
    <row r="284" customFormat="false" ht="14.4" hidden="false" customHeight="false" outlineLevel="0" collapsed="false">
      <c r="D284" s="76" t="s">
        <v>531</v>
      </c>
      <c r="E284" s="78" t="n">
        <v>30016</v>
      </c>
      <c r="F284" s="78" t="n">
        <v>2102</v>
      </c>
      <c r="G284" s="0" t="str">
        <f aca="false">IF(F284=0,"***","")</f>
        <v/>
      </c>
    </row>
    <row r="285" customFormat="false" ht="14.4" hidden="false" customHeight="false" outlineLevel="0" collapsed="false">
      <c r="D285" s="76" t="s">
        <v>532</v>
      </c>
      <c r="E285" s="78" t="n">
        <v>30016</v>
      </c>
      <c r="F285" s="78" t="n">
        <v>2301</v>
      </c>
      <c r="G285" s="0" t="str">
        <f aca="false">IF(F285=0,"***","")</f>
        <v/>
      </c>
    </row>
    <row r="286" customFormat="false" ht="14.4" hidden="false" customHeight="false" outlineLevel="0" collapsed="false">
      <c r="D286" s="76" t="s">
        <v>533</v>
      </c>
      <c r="E286" s="78" t="n">
        <v>30016</v>
      </c>
      <c r="F286" s="78" t="n">
        <v>1403</v>
      </c>
      <c r="G286" s="0" t="str">
        <f aca="false">IF(F286=0,"***","")</f>
        <v/>
      </c>
    </row>
    <row r="287" customFormat="false" ht="14.4" hidden="false" customHeight="false" outlineLevel="0" collapsed="false">
      <c r="D287" s="76" t="s">
        <v>534</v>
      </c>
      <c r="E287" s="78" t="n">
        <v>30016</v>
      </c>
      <c r="F287" s="78" t="n">
        <v>1009</v>
      </c>
      <c r="G287" s="0" t="str">
        <f aca="false">IF(F287=0,"***","")</f>
        <v/>
      </c>
    </row>
    <row r="288" customFormat="false" ht="14.4" hidden="false" customHeight="false" outlineLevel="0" collapsed="false">
      <c r="D288" s="76" t="s">
        <v>535</v>
      </c>
      <c r="E288" s="78" t="n">
        <v>30016</v>
      </c>
      <c r="F288" s="78" t="n">
        <v>1801</v>
      </c>
      <c r="G288" s="0" t="str">
        <f aca="false">IF(F288=0,"***","")</f>
        <v/>
      </c>
    </row>
    <row r="289" customFormat="false" ht="14.4" hidden="false" customHeight="false" outlineLevel="0" collapsed="false">
      <c r="D289" s="76" t="s">
        <v>536</v>
      </c>
      <c r="E289" s="78" t="n">
        <v>30016</v>
      </c>
      <c r="F289" s="78" t="n">
        <v>601</v>
      </c>
      <c r="G289" s="0" t="str">
        <f aca="false">IF(F289=0,"***","")</f>
        <v/>
      </c>
    </row>
    <row r="290" customFormat="false" ht="14.4" hidden="false" customHeight="false" outlineLevel="0" collapsed="false">
      <c r="D290" s="76" t="s">
        <v>537</v>
      </c>
      <c r="E290" s="78" t="n">
        <v>30016</v>
      </c>
      <c r="F290" s="78" t="n">
        <v>1402</v>
      </c>
      <c r="G290" s="0" t="str">
        <f aca="false">IF(F290=0,"***","")</f>
        <v/>
      </c>
    </row>
    <row r="291" customFormat="false" ht="14.4" hidden="false" customHeight="false" outlineLevel="0" collapsed="false">
      <c r="D291" s="76" t="s">
        <v>538</v>
      </c>
      <c r="E291" s="78" t="n">
        <v>30016</v>
      </c>
      <c r="F291" s="78" t="n">
        <v>303</v>
      </c>
      <c r="G291" s="0" t="str">
        <f aca="false">IF(F291=0,"***","")</f>
        <v/>
      </c>
    </row>
    <row r="292" customFormat="false" ht="14.4" hidden="false" customHeight="false" outlineLevel="0" collapsed="false">
      <c r="D292" s="76" t="s">
        <v>539</v>
      </c>
      <c r="E292" s="78" t="n">
        <v>30016</v>
      </c>
      <c r="F292" s="78" t="n">
        <v>1602</v>
      </c>
      <c r="G292" s="0" t="str">
        <f aca="false">IF(F292=0,"***","")</f>
        <v/>
      </c>
    </row>
    <row r="293" customFormat="false" ht="14.4" hidden="false" customHeight="false" outlineLevel="0" collapsed="false">
      <c r="D293" s="76" t="s">
        <v>540</v>
      </c>
      <c r="E293" s="78" t="n">
        <v>30016</v>
      </c>
      <c r="F293" s="78" t="n">
        <v>1002</v>
      </c>
      <c r="G293" s="0" t="str">
        <f aca="false">IF(F293=0,"***","")</f>
        <v/>
      </c>
    </row>
    <row r="294" customFormat="false" ht="14.4" hidden="false" customHeight="false" outlineLevel="0" collapsed="false">
      <c r="D294" s="76" t="s">
        <v>541</v>
      </c>
      <c r="E294" s="78" t="n">
        <v>30016</v>
      </c>
      <c r="F294" s="78" t="n">
        <v>1903</v>
      </c>
      <c r="G294" s="0" t="str">
        <f aca="false">IF(F294=0,"***","")</f>
        <v/>
      </c>
    </row>
    <row r="295" customFormat="false" ht="14.4" hidden="false" customHeight="false" outlineLevel="0" collapsed="false">
      <c r="D295" s="76" t="s">
        <v>542</v>
      </c>
      <c r="E295" s="78" t="n">
        <v>30016</v>
      </c>
      <c r="F295" s="78" t="n">
        <v>2103</v>
      </c>
      <c r="G295" s="0" t="str">
        <f aca="false">IF(F295=0,"***","")</f>
        <v/>
      </c>
    </row>
    <row r="296" customFormat="false" ht="14.4" hidden="false" customHeight="false" outlineLevel="0" collapsed="false">
      <c r="D296" s="76" t="s">
        <v>543</v>
      </c>
      <c r="E296" s="78" t="n">
        <v>30016</v>
      </c>
      <c r="F296" s="78" t="n">
        <v>1803</v>
      </c>
      <c r="G296" s="0" t="str">
        <f aca="false">IF(F296=0,"***","")</f>
        <v/>
      </c>
    </row>
    <row r="297" customFormat="false" ht="14.4" hidden="false" customHeight="false" outlineLevel="0" collapsed="false">
      <c r="D297" s="76" t="s">
        <v>544</v>
      </c>
      <c r="E297" s="78" t="n">
        <v>30016</v>
      </c>
      <c r="F297" s="78" t="n">
        <v>302</v>
      </c>
      <c r="G297" s="0" t="str">
        <f aca="false">IF(F297=0,"***","")</f>
        <v/>
      </c>
    </row>
    <row r="298" customFormat="false" ht="14.4" hidden="false" customHeight="false" outlineLevel="0" collapsed="false">
      <c r="D298" s="76" t="s">
        <v>545</v>
      </c>
      <c r="E298" s="78" t="n">
        <v>30016</v>
      </c>
      <c r="F298" s="78" t="n">
        <v>1101</v>
      </c>
      <c r="G298" s="0" t="str">
        <f aca="false">IF(F298=0,"***","")</f>
        <v/>
      </c>
    </row>
    <row r="299" customFormat="false" ht="14.4" hidden="false" customHeight="false" outlineLevel="0" collapsed="false">
      <c r="D299" s="76" t="s">
        <v>546</v>
      </c>
      <c r="E299" s="78" t="n">
        <v>30016</v>
      </c>
      <c r="F299" s="78" t="n">
        <v>1004</v>
      </c>
      <c r="G299" s="0" t="str">
        <f aca="false">IF(F299=0,"***","")</f>
        <v/>
      </c>
    </row>
    <row r="300" customFormat="false" ht="14.4" hidden="false" customHeight="false" outlineLevel="0" collapsed="false">
      <c r="D300" s="76" t="s">
        <v>547</v>
      </c>
      <c r="E300" s="78" t="n">
        <v>30016</v>
      </c>
      <c r="F300" s="78" t="n">
        <v>1405</v>
      </c>
      <c r="G300" s="0" t="str">
        <f aca="false">IF(F300=0,"***","")</f>
        <v/>
      </c>
    </row>
    <row r="301" customFormat="false" ht="14.4" hidden="false" customHeight="false" outlineLevel="0" collapsed="false">
      <c r="D301" s="76" t="s">
        <v>548</v>
      </c>
      <c r="E301" s="78" t="n">
        <v>30016</v>
      </c>
      <c r="F301" s="78" t="n">
        <v>705</v>
      </c>
      <c r="G301" s="0" t="str">
        <f aca="false">IF(F301=0,"***","")</f>
        <v/>
      </c>
    </row>
    <row r="302" customFormat="false" ht="14.4" hidden="false" customHeight="false" outlineLevel="0" collapsed="false">
      <c r="D302" s="76" t="s">
        <v>549</v>
      </c>
      <c r="E302" s="78" t="n">
        <v>30016</v>
      </c>
      <c r="F302" s="78" t="n">
        <v>1604</v>
      </c>
      <c r="G302" s="0" t="str">
        <f aca="false">IF(F302=0,"***","")</f>
        <v/>
      </c>
    </row>
    <row r="303" customFormat="false" ht="14.4" hidden="false" customHeight="false" outlineLevel="0" collapsed="false">
      <c r="D303" s="76" t="s">
        <v>550</v>
      </c>
      <c r="E303" s="78" t="n">
        <v>30016</v>
      </c>
      <c r="F303" s="78" t="n">
        <v>606</v>
      </c>
      <c r="G303" s="0" t="str">
        <f aca="false">IF(F303=0,"***","")</f>
        <v/>
      </c>
    </row>
    <row r="304" customFormat="false" ht="14.4" hidden="false" customHeight="false" outlineLevel="0" collapsed="false">
      <c r="D304" s="76" t="s">
        <v>551</v>
      </c>
      <c r="E304" s="78" t="n">
        <v>30016</v>
      </c>
      <c r="F304" s="78" t="n">
        <v>1505</v>
      </c>
      <c r="G304" s="0" t="str">
        <f aca="false">IF(F304=0,"***","")</f>
        <v/>
      </c>
    </row>
    <row r="305" customFormat="false" ht="14.4" hidden="false" customHeight="false" outlineLevel="0" collapsed="false">
      <c r="D305" s="76" t="s">
        <v>552</v>
      </c>
      <c r="E305" s="78" t="n">
        <v>30016</v>
      </c>
      <c r="F305" s="78" t="n">
        <v>1806</v>
      </c>
      <c r="G305" s="0" t="str">
        <f aca="false">IF(F305=0,"***","")</f>
        <v/>
      </c>
    </row>
    <row r="306" customFormat="false" ht="14.4" hidden="false" customHeight="false" outlineLevel="0" collapsed="false">
      <c r="D306" s="76" t="s">
        <v>553</v>
      </c>
      <c r="E306" s="78" t="n">
        <v>30016</v>
      </c>
      <c r="F306" s="78" t="n">
        <v>1605</v>
      </c>
      <c r="G306" s="0" t="str">
        <f aca="false">IF(F306=0,"***","")</f>
        <v/>
      </c>
    </row>
    <row r="307" customFormat="false" ht="14.4" hidden="false" customHeight="false" outlineLevel="0" collapsed="false">
      <c r="D307" s="76" t="s">
        <v>554</v>
      </c>
      <c r="E307" s="78" t="n">
        <v>30016</v>
      </c>
      <c r="F307" s="78" t="n">
        <v>1303</v>
      </c>
      <c r="G307" s="0" t="str">
        <f aca="false">IF(F307=0,"***","")</f>
        <v/>
      </c>
    </row>
    <row r="308" customFormat="false" ht="14.4" hidden="false" customHeight="false" outlineLevel="0" collapsed="false">
      <c r="D308" s="76" t="s">
        <v>555</v>
      </c>
      <c r="E308" s="78" t="n">
        <v>30016</v>
      </c>
      <c r="F308" s="78" t="n">
        <v>707</v>
      </c>
      <c r="G308" s="0" t="str">
        <f aca="false">IF(F308=0,"***","")</f>
        <v/>
      </c>
    </row>
    <row r="309" customFormat="false" ht="14.4" hidden="false" customHeight="false" outlineLevel="0" collapsed="false">
      <c r="D309" s="76" t="s">
        <v>556</v>
      </c>
      <c r="E309" s="78" t="n">
        <v>30016</v>
      </c>
      <c r="F309" s="78" t="n">
        <v>902</v>
      </c>
      <c r="G309" s="0" t="str">
        <f aca="false">IF(F309=0,"***","")</f>
        <v/>
      </c>
    </row>
    <row r="310" customFormat="false" ht="14.4" hidden="false" customHeight="false" outlineLevel="0" collapsed="false">
      <c r="D310" s="76" t="s">
        <v>557</v>
      </c>
      <c r="E310" s="78" t="n">
        <v>30016</v>
      </c>
      <c r="F310" s="78" t="n">
        <v>2302</v>
      </c>
      <c r="G310" s="0" t="str">
        <f aca="false">IF(F310=0,"***","")</f>
        <v/>
      </c>
    </row>
    <row r="311" customFormat="false" ht="14.4" hidden="false" customHeight="false" outlineLevel="0" collapsed="false">
      <c r="D311" s="76" t="s">
        <v>558</v>
      </c>
      <c r="E311" s="78" t="n">
        <v>30016</v>
      </c>
      <c r="F311" s="78" t="n">
        <v>1200</v>
      </c>
      <c r="G311" s="0" t="str">
        <f aca="false">IF(F311=0,"***","")</f>
        <v/>
      </c>
    </row>
    <row r="312" customFormat="false" ht="14.4" hidden="false" customHeight="false" outlineLevel="0" collapsed="false">
      <c r="D312" s="76" t="s">
        <v>559</v>
      </c>
      <c r="E312" s="78" t="n">
        <v>30016</v>
      </c>
      <c r="F312" s="78" t="n">
        <v>304</v>
      </c>
      <c r="G312" s="0" t="str">
        <f aca="false">IF(F312=0,"***","")</f>
        <v/>
      </c>
    </row>
    <row r="313" customFormat="false" ht="14.4" hidden="false" customHeight="false" outlineLevel="0" collapsed="false">
      <c r="D313" s="76" t="s">
        <v>560</v>
      </c>
      <c r="E313" s="78" t="n">
        <v>30016</v>
      </c>
      <c r="F313" s="78" t="n">
        <v>608</v>
      </c>
      <c r="G313" s="0" t="str">
        <f aca="false">IF(F313=0,"***","")</f>
        <v/>
      </c>
    </row>
    <row r="314" customFormat="false" ht="14.4" hidden="false" customHeight="false" outlineLevel="0" collapsed="false">
      <c r="D314" s="76" t="s">
        <v>561</v>
      </c>
      <c r="E314" s="78" t="n">
        <v>30016</v>
      </c>
      <c r="F314" s="78" t="n">
        <v>305</v>
      </c>
      <c r="G314" s="0" t="str">
        <f aca="false">IF(F314=0,"***","")</f>
        <v/>
      </c>
    </row>
    <row r="315" customFormat="false" ht="14.4" hidden="false" customHeight="false" outlineLevel="0" collapsed="false">
      <c r="D315" s="76" t="s">
        <v>562</v>
      </c>
      <c r="E315" s="78" t="n">
        <v>30016</v>
      </c>
      <c r="F315" s="78" t="n">
        <v>306</v>
      </c>
      <c r="G315" s="0" t="str">
        <f aca="false">IF(F315=0,"***","")</f>
        <v/>
      </c>
    </row>
    <row r="316" customFormat="false" ht="14.4" hidden="false" customHeight="false" outlineLevel="0" collapsed="false">
      <c r="D316" s="76" t="s">
        <v>563</v>
      </c>
      <c r="E316" s="78" t="n">
        <v>30016</v>
      </c>
      <c r="F316" s="78" t="n">
        <v>1911</v>
      </c>
      <c r="G316" s="0" t="str">
        <f aca="false">IF(F316=0,"***","")</f>
        <v/>
      </c>
    </row>
    <row r="317" customFormat="false" ht="14.4" hidden="false" customHeight="false" outlineLevel="0" collapsed="false">
      <c r="D317" s="76" t="s">
        <v>564</v>
      </c>
      <c r="E317" s="78" t="n">
        <v>30016</v>
      </c>
      <c r="F317" s="78" t="n">
        <v>709</v>
      </c>
      <c r="G317" s="0" t="str">
        <f aca="false">IF(F317=0,"***","")</f>
        <v/>
      </c>
    </row>
    <row r="318" customFormat="false" ht="14.4" hidden="false" customHeight="false" outlineLevel="0" collapsed="false">
      <c r="D318" s="76" t="s">
        <v>565</v>
      </c>
      <c r="E318" s="78" t="n">
        <v>30016</v>
      </c>
      <c r="F318" s="78" t="n">
        <v>609</v>
      </c>
      <c r="G318" s="0" t="str">
        <f aca="false">IF(F318=0,"***","")</f>
        <v/>
      </c>
    </row>
    <row r="319" customFormat="false" ht="14.4" hidden="false" customHeight="false" outlineLevel="0" collapsed="false">
      <c r="D319" s="76" t="s">
        <v>566</v>
      </c>
      <c r="E319" s="78" t="n">
        <v>30016</v>
      </c>
      <c r="F319" s="78" t="n">
        <v>1810</v>
      </c>
      <c r="G319" s="0" t="str">
        <f aca="false">IF(F319=0,"***","")</f>
        <v/>
      </c>
    </row>
    <row r="320" customFormat="false" ht="14.4" hidden="false" customHeight="false" outlineLevel="0" collapsed="false">
      <c r="D320" s="76" t="s">
        <v>567</v>
      </c>
      <c r="E320" s="78" t="n">
        <v>30016</v>
      </c>
      <c r="F320" s="78" t="n">
        <v>2202</v>
      </c>
      <c r="G320" s="0" t="str">
        <f aca="false">IF(F320=0,"***","")</f>
        <v/>
      </c>
    </row>
    <row r="321" customFormat="false" ht="14.4" hidden="false" customHeight="false" outlineLevel="0" collapsed="false">
      <c r="D321" s="76" t="s">
        <v>568</v>
      </c>
      <c r="E321" s="78" t="n">
        <v>30016</v>
      </c>
      <c r="F321" s="78" t="n">
        <v>1811</v>
      </c>
      <c r="G321" s="0" t="str">
        <f aca="false">IF(F321=0,"***","")</f>
        <v/>
      </c>
    </row>
    <row r="322" customFormat="false" ht="14.4" hidden="false" customHeight="false" outlineLevel="0" collapsed="false">
      <c r="D322" s="76" t="s">
        <v>569</v>
      </c>
      <c r="E322" s="78" t="n">
        <v>30016</v>
      </c>
      <c r="F322" s="78" t="n">
        <v>1800</v>
      </c>
      <c r="G322" s="0" t="str">
        <f aca="false">IF(F322=0,"***","")</f>
        <v/>
      </c>
    </row>
    <row r="323" customFormat="false" ht="14.4" hidden="false" customHeight="false" outlineLevel="0" collapsed="false">
      <c r="D323" s="76" t="s">
        <v>570</v>
      </c>
      <c r="E323" s="78" t="n">
        <v>30016</v>
      </c>
      <c r="F323" s="78" t="n">
        <v>1807</v>
      </c>
      <c r="G323" s="0" t="str">
        <f aca="false">IF(F323=0,"***","")</f>
        <v/>
      </c>
    </row>
    <row r="324" customFormat="false" ht="14.4" hidden="false" customHeight="false" outlineLevel="0" collapsed="false">
      <c r="D324" s="76" t="s">
        <v>571</v>
      </c>
      <c r="E324" s="78" t="n">
        <v>30016</v>
      </c>
      <c r="F324" s="78" t="n">
        <v>206</v>
      </c>
      <c r="G324" s="0" t="str">
        <f aca="false">IF(F324=0,"***","")</f>
        <v/>
      </c>
    </row>
    <row r="325" customFormat="false" ht="14.4" hidden="false" customHeight="false" outlineLevel="0" collapsed="false">
      <c r="D325" s="76" t="s">
        <v>572</v>
      </c>
      <c r="E325" s="78" t="n">
        <v>30016</v>
      </c>
      <c r="F325" s="78" t="n">
        <v>308</v>
      </c>
      <c r="G325" s="0" t="str">
        <f aca="false">IF(F325=0,"***","")</f>
        <v/>
      </c>
    </row>
    <row r="326" customFormat="false" ht="14.4" hidden="false" customHeight="false" outlineLevel="0" collapsed="false">
      <c r="D326" s="76" t="s">
        <v>573</v>
      </c>
      <c r="E326" s="78" t="n">
        <v>30016</v>
      </c>
      <c r="F326" s="78" t="n">
        <v>1008</v>
      </c>
      <c r="G326" s="0" t="str">
        <f aca="false">IF(F326=0,"***","")</f>
        <v/>
      </c>
    </row>
    <row r="327" customFormat="false" ht="14.4" hidden="false" customHeight="false" outlineLevel="0" collapsed="false">
      <c r="D327" s="76" t="s">
        <v>574</v>
      </c>
      <c r="E327" s="78" t="n">
        <v>30016</v>
      </c>
      <c r="F327" s="78" t="n">
        <v>207</v>
      </c>
      <c r="G327" s="0" t="str">
        <f aca="false">IF(F327=0,"***","")</f>
        <v/>
      </c>
    </row>
    <row r="328" customFormat="false" ht="14.4" hidden="false" customHeight="false" outlineLevel="0" collapsed="false">
      <c r="D328" s="76" t="s">
        <v>575</v>
      </c>
      <c r="E328" s="78" t="n">
        <v>30016</v>
      </c>
      <c r="F328" s="78" t="n">
        <v>1413</v>
      </c>
      <c r="G328" s="0" t="str">
        <f aca="false">IF(F328=0,"***","")</f>
        <v/>
      </c>
    </row>
    <row r="329" customFormat="false" ht="14.4" hidden="false" customHeight="false" outlineLevel="0" collapsed="false">
      <c r="D329" s="76" t="s">
        <v>576</v>
      </c>
      <c r="E329" s="78" t="n">
        <v>30016</v>
      </c>
      <c r="F329" s="78" t="n">
        <v>1709</v>
      </c>
      <c r="G329" s="0" t="str">
        <f aca="false">IF(F329=0,"***","")</f>
        <v/>
      </c>
    </row>
    <row r="330" customFormat="false" ht="14.4" hidden="false" customHeight="false" outlineLevel="0" collapsed="false">
      <c r="D330" s="76" t="s">
        <v>577</v>
      </c>
      <c r="E330" s="78" t="n">
        <v>30016</v>
      </c>
      <c r="F330" s="78" t="n">
        <v>1111</v>
      </c>
      <c r="G330" s="0" t="str">
        <f aca="false">IF(F330=0,"***","")</f>
        <v/>
      </c>
    </row>
    <row r="331" customFormat="false" ht="14.4" hidden="false" customHeight="false" outlineLevel="0" collapsed="false">
      <c r="D331" s="76" t="s">
        <v>578</v>
      </c>
      <c r="E331" s="78" t="n">
        <v>30016</v>
      </c>
      <c r="F331" s="78" t="n">
        <v>1112</v>
      </c>
      <c r="G331" s="0" t="str">
        <f aca="false">IF(F331=0,"***","")</f>
        <v/>
      </c>
    </row>
    <row r="332" customFormat="false" ht="14.4" hidden="false" customHeight="false" outlineLevel="0" collapsed="false">
      <c r="D332" s="76" t="s">
        <v>579</v>
      </c>
      <c r="E332" s="78" t="n">
        <v>30016</v>
      </c>
      <c r="F332" s="78" t="n">
        <v>208</v>
      </c>
      <c r="G332" s="0" t="str">
        <f aca="false">IF(F332=0,"***","")</f>
        <v/>
      </c>
    </row>
    <row r="333" customFormat="false" ht="14.4" hidden="false" customHeight="false" outlineLevel="0" collapsed="false">
      <c r="D333" s="76" t="s">
        <v>580</v>
      </c>
      <c r="E333" s="78" t="n">
        <v>30016</v>
      </c>
      <c r="F333" s="78" t="n">
        <v>1203</v>
      </c>
      <c r="G333" s="0" t="str">
        <f aca="false">IF(F333=0,"***","")</f>
        <v/>
      </c>
    </row>
    <row r="334" customFormat="false" ht="14.4" hidden="false" customHeight="false" outlineLevel="0" collapsed="false">
      <c r="D334" s="76" t="s">
        <v>581</v>
      </c>
      <c r="E334" s="78" t="n">
        <v>30016</v>
      </c>
      <c r="F334" s="78" t="n">
        <v>1909</v>
      </c>
      <c r="G334" s="0" t="str">
        <f aca="false">IF(F334=0,"***","")</f>
        <v/>
      </c>
    </row>
    <row r="335" customFormat="false" ht="14.4" hidden="false" customHeight="false" outlineLevel="0" collapsed="false">
      <c r="D335" s="76" t="s">
        <v>582</v>
      </c>
      <c r="E335" s="78" t="n">
        <v>30016</v>
      </c>
      <c r="F335" s="78" t="n">
        <v>904</v>
      </c>
      <c r="G335" s="0" t="str">
        <f aca="false">IF(F335=0,"***","")</f>
        <v/>
      </c>
    </row>
    <row r="336" customFormat="false" ht="14.4" hidden="false" customHeight="false" outlineLevel="0" collapsed="false">
      <c r="D336" s="76" t="s">
        <v>583</v>
      </c>
      <c r="E336" s="78" t="n">
        <v>30016</v>
      </c>
      <c r="F336" s="78" t="n">
        <v>1300</v>
      </c>
      <c r="G336" s="0" t="str">
        <f aca="false">IF(F336=0,"***","")</f>
        <v/>
      </c>
    </row>
    <row r="337" customFormat="false" ht="14.4" hidden="false" customHeight="false" outlineLevel="0" collapsed="false">
      <c r="D337" s="76" t="s">
        <v>584</v>
      </c>
      <c r="E337" s="78" t="n">
        <v>30016</v>
      </c>
      <c r="F337" s="78" t="n">
        <v>2201</v>
      </c>
      <c r="G337" s="0" t="str">
        <f aca="false">IF(F337=0,"***","")</f>
        <v/>
      </c>
    </row>
    <row r="338" customFormat="false" ht="14.4" hidden="false" customHeight="false" outlineLevel="0" collapsed="false">
      <c r="D338" s="76" t="s">
        <v>585</v>
      </c>
      <c r="E338" s="78" t="n">
        <v>30016</v>
      </c>
      <c r="F338" s="78" t="n">
        <v>1106</v>
      </c>
      <c r="G338" s="0" t="str">
        <f aca="false">IF(F338=0,"***","")</f>
        <v/>
      </c>
    </row>
    <row r="339" customFormat="false" ht="14.4" hidden="false" customHeight="false" outlineLevel="0" collapsed="false">
      <c r="D339" s="76" t="s">
        <v>586</v>
      </c>
      <c r="E339" s="78" t="n">
        <v>30016</v>
      </c>
      <c r="F339" s="78" t="n">
        <v>1412</v>
      </c>
      <c r="G339" s="0" t="str">
        <f aca="false">IF(F339=0,"***","")</f>
        <v/>
      </c>
    </row>
    <row r="340" customFormat="false" ht="14.4" hidden="false" customHeight="false" outlineLevel="0" collapsed="false">
      <c r="D340" s="76" t="s">
        <v>587</v>
      </c>
      <c r="E340" s="78" t="n">
        <v>30016</v>
      </c>
      <c r="F340" s="78" t="n">
        <v>1507</v>
      </c>
      <c r="G340" s="0" t="str">
        <f aca="false">IF(F340=0,"***","")</f>
        <v/>
      </c>
    </row>
    <row r="341" customFormat="false" ht="14.4" hidden="false" customHeight="false" outlineLevel="0" collapsed="false">
      <c r="D341" s="76" t="s">
        <v>588</v>
      </c>
      <c r="E341" s="78" t="n">
        <v>30016</v>
      </c>
      <c r="F341" s="78" t="n">
        <v>1500</v>
      </c>
      <c r="G341" s="0" t="str">
        <f aca="false">IF(F341=0,"***","")</f>
        <v/>
      </c>
    </row>
    <row r="342" customFormat="false" ht="14.4" hidden="false" customHeight="false" outlineLevel="0" collapsed="false">
      <c r="D342" s="76" t="s">
        <v>589</v>
      </c>
      <c r="E342" s="78" t="n">
        <v>30016</v>
      </c>
      <c r="F342" s="78" t="n">
        <v>1912</v>
      </c>
      <c r="G342" s="0" t="str">
        <f aca="false">IF(F342=0,"***","")</f>
        <v/>
      </c>
    </row>
    <row r="343" customFormat="false" ht="14.4" hidden="false" customHeight="false" outlineLevel="0" collapsed="false">
      <c r="D343" s="76" t="s">
        <v>590</v>
      </c>
      <c r="E343" s="78" t="n">
        <v>30016</v>
      </c>
      <c r="F343" s="78" t="n">
        <v>1700</v>
      </c>
      <c r="G343" s="0" t="str">
        <f aca="false">IF(F343=0,"***","")</f>
        <v/>
      </c>
    </row>
    <row r="344" customFormat="false" ht="14.4" hidden="false" customHeight="false" outlineLevel="0" collapsed="false">
      <c r="D344" s="76" t="s">
        <v>591</v>
      </c>
      <c r="E344" s="78" t="n">
        <v>30016</v>
      </c>
      <c r="F344" s="78" t="n">
        <v>1108</v>
      </c>
      <c r="G344" s="0" t="str">
        <f aca="false">IF(F344=0,"***","")</f>
        <v/>
      </c>
    </row>
    <row r="345" customFormat="false" ht="14.4" hidden="false" customHeight="false" outlineLevel="0" collapsed="false">
      <c r="D345" s="76" t="s">
        <v>592</v>
      </c>
      <c r="E345" s="78" t="n">
        <v>30016</v>
      </c>
      <c r="F345" s="78" t="n">
        <v>1006</v>
      </c>
      <c r="G345" s="0" t="str">
        <f aca="false">IF(F345=0,"***","")</f>
        <v/>
      </c>
    </row>
    <row r="346" customFormat="false" ht="14.4" hidden="false" customHeight="false" outlineLevel="0" collapsed="false">
      <c r="D346" s="76" t="s">
        <v>593</v>
      </c>
      <c r="E346" s="78" t="n">
        <v>30016</v>
      </c>
      <c r="F346" s="78" t="n">
        <v>1900</v>
      </c>
      <c r="G346" s="0" t="str">
        <f aca="false">IF(F346=0,"***","")</f>
        <v/>
      </c>
    </row>
    <row r="347" customFormat="false" ht="14.4" hidden="false" customHeight="false" outlineLevel="0" collapsed="false">
      <c r="D347" s="76" t="s">
        <v>594</v>
      </c>
      <c r="E347" s="78" t="n">
        <v>30016</v>
      </c>
      <c r="F347" s="78" t="n">
        <v>610</v>
      </c>
      <c r="G347" s="0" t="str">
        <f aca="false">IF(F347=0,"***","")</f>
        <v/>
      </c>
    </row>
    <row r="348" customFormat="false" ht="14.4" hidden="false" customHeight="false" outlineLevel="0" collapsed="false">
      <c r="D348" s="76" t="s">
        <v>595</v>
      </c>
      <c r="E348" s="78" t="n">
        <v>30016</v>
      </c>
      <c r="F348" s="78" t="n">
        <v>307</v>
      </c>
      <c r="G348" s="0" t="str">
        <f aca="false">IF(F348=0,"***","")</f>
        <v/>
      </c>
    </row>
    <row r="349" customFormat="false" ht="14.4" hidden="false" customHeight="false" outlineLevel="0" collapsed="false">
      <c r="D349" s="76" t="s">
        <v>596</v>
      </c>
      <c r="E349" s="78" t="n">
        <v>30016</v>
      </c>
      <c r="F349" s="78" t="n">
        <v>2000</v>
      </c>
      <c r="G349" s="0" t="str">
        <f aca="false">IF(F349=0,"***","")</f>
        <v/>
      </c>
    </row>
    <row r="350" customFormat="false" ht="14.4" hidden="false" customHeight="false" outlineLevel="0" collapsed="false">
      <c r="D350" s="76" t="s">
        <v>597</v>
      </c>
      <c r="E350" s="78" t="n">
        <v>30016</v>
      </c>
      <c r="F350" s="78" t="n">
        <v>2100</v>
      </c>
      <c r="G350" s="0" t="str">
        <f aca="false">IF(F350=0,"***","")</f>
        <v/>
      </c>
    </row>
    <row r="351" customFormat="false" ht="14.4" hidden="false" customHeight="false" outlineLevel="0" collapsed="false">
      <c r="D351" s="76" t="s">
        <v>598</v>
      </c>
      <c r="E351" s="78" t="n">
        <v>30016</v>
      </c>
      <c r="F351" s="78" t="n">
        <v>506</v>
      </c>
      <c r="G351" s="0" t="str">
        <f aca="false">IF(F351=0,"***","")</f>
        <v/>
      </c>
    </row>
    <row r="352" customFormat="false" ht="14.4" hidden="false" customHeight="false" outlineLevel="0" collapsed="false">
      <c r="D352" s="76" t="s">
        <v>599</v>
      </c>
      <c r="E352" s="78" t="n">
        <v>30016</v>
      </c>
      <c r="F352" s="78" t="n">
        <v>1110</v>
      </c>
      <c r="G352" s="0" t="str">
        <f aca="false">IF(F352=0,"***","")</f>
        <v/>
      </c>
    </row>
    <row r="353" customFormat="false" ht="14.4" hidden="false" customHeight="false" outlineLevel="0" collapsed="false">
      <c r="D353" s="76" t="s">
        <v>600</v>
      </c>
      <c r="E353" s="78" t="n">
        <v>30016</v>
      </c>
      <c r="F353" s="78" t="n">
        <v>2200</v>
      </c>
      <c r="G353" s="0" t="str">
        <f aca="false">IF(F353=0,"***","")</f>
        <v/>
      </c>
    </row>
    <row r="354" customFormat="false" ht="14.4" hidden="false" customHeight="false" outlineLevel="0" collapsed="false">
      <c r="D354" s="76" t="s">
        <v>601</v>
      </c>
      <c r="E354" s="78" t="n">
        <v>30016</v>
      </c>
      <c r="F354" s="78" t="n">
        <v>2300</v>
      </c>
      <c r="G354" s="0" t="str">
        <f aca="false">IF(F354=0,"***","")</f>
        <v/>
      </c>
    </row>
    <row r="355" customFormat="false" ht="14.4" hidden="false" customHeight="false" outlineLevel="0" collapsed="false">
      <c r="D355" s="76" t="s">
        <v>602</v>
      </c>
      <c r="E355" s="78" t="n">
        <v>30016</v>
      </c>
      <c r="F355" s="78" t="n">
        <v>712</v>
      </c>
      <c r="G355" s="0" t="str">
        <f aca="false">IF(F355=0,"***","")</f>
        <v/>
      </c>
    </row>
    <row r="356" customFormat="false" ht="14.4" hidden="false" customHeight="false" outlineLevel="0" collapsed="false">
      <c r="D356" s="76" t="s">
        <v>603</v>
      </c>
      <c r="E356" s="78" t="n">
        <v>30016</v>
      </c>
      <c r="F356" s="78" t="n">
        <v>310</v>
      </c>
      <c r="G356" s="0" t="str">
        <f aca="false">IF(F356=0,"***","")</f>
        <v/>
      </c>
    </row>
    <row r="357" customFormat="false" ht="14.4" hidden="false" customHeight="false" outlineLevel="0" collapsed="false">
      <c r="D357" s="76" t="s">
        <v>604</v>
      </c>
      <c r="E357" s="78" t="n">
        <v>30016</v>
      </c>
      <c r="F357" s="78" t="n">
        <v>901</v>
      </c>
      <c r="G357" s="0" t="str">
        <f aca="false">IF(F357=0,"***","")</f>
        <v/>
      </c>
    </row>
    <row r="358" customFormat="false" ht="14.4" hidden="false" customHeight="false" outlineLevel="0" collapsed="false">
      <c r="D358" s="76" t="s">
        <v>605</v>
      </c>
      <c r="E358" s="78" t="n">
        <v>30016</v>
      </c>
      <c r="F358" s="78" t="n">
        <v>802</v>
      </c>
      <c r="G358" s="0" t="str">
        <f aca="false">IF(F358=0,"***","")</f>
        <v/>
      </c>
    </row>
    <row r="359" customFormat="false" ht="14.4" hidden="false" customHeight="false" outlineLevel="0" collapsed="false">
      <c r="D359" s="76" t="s">
        <v>606</v>
      </c>
      <c r="E359" s="78" t="n">
        <v>30016</v>
      </c>
      <c r="F359" s="78" t="n">
        <v>1812</v>
      </c>
      <c r="G359" s="0" t="str">
        <f aca="false">IF(F359=0,"***","")</f>
        <v/>
      </c>
    </row>
    <row r="360" customFormat="false" ht="14.4" hidden="false" customHeight="false" outlineLevel="0" collapsed="false">
      <c r="D360" s="76" t="s">
        <v>607</v>
      </c>
      <c r="E360" s="78" t="n">
        <v>30016</v>
      </c>
      <c r="F360" s="78" t="n">
        <v>1813</v>
      </c>
      <c r="G360" s="0" t="str">
        <f aca="false">IF(F360=0,"***","")</f>
        <v/>
      </c>
    </row>
    <row r="361" customFormat="false" ht="14.4" hidden="false" customHeight="false" outlineLevel="0" collapsed="false">
      <c r="D361" s="76" t="s">
        <v>608</v>
      </c>
      <c r="E361" s="78" t="n">
        <v>30016</v>
      </c>
      <c r="F361" s="78" t="n">
        <v>2204</v>
      </c>
      <c r="G361" s="0" t="str">
        <f aca="false">IF(F361=0,"***","")</f>
        <v/>
      </c>
    </row>
    <row r="362" customFormat="false" ht="14.4" hidden="false" customHeight="false" outlineLevel="0" collapsed="false">
      <c r="D362" s="76" t="s">
        <v>609</v>
      </c>
      <c r="E362" s="78" t="n">
        <v>30016</v>
      </c>
      <c r="F362" s="78" t="n">
        <v>408</v>
      </c>
      <c r="G362" s="0" t="str">
        <f aca="false">IF(F362=0,"***","")</f>
        <v/>
      </c>
    </row>
    <row r="363" customFormat="false" ht="14.4" hidden="false" customHeight="false" outlineLevel="0" collapsed="false">
      <c r="D363" s="76" t="s">
        <v>610</v>
      </c>
      <c r="E363" s="78" t="n">
        <v>30017</v>
      </c>
      <c r="F363" s="78" t="n">
        <v>1</v>
      </c>
      <c r="G363" s="0" t="str">
        <f aca="false">IF(F363=0,"***","")</f>
        <v/>
      </c>
    </row>
    <row r="364" customFormat="false" ht="14.4" hidden="false" customHeight="false" outlineLevel="0" collapsed="false">
      <c r="D364" s="76" t="s">
        <v>611</v>
      </c>
      <c r="E364" s="78" t="n">
        <v>30017</v>
      </c>
      <c r="F364" s="78" t="n">
        <v>2</v>
      </c>
      <c r="G364" s="0" t="str">
        <f aca="false">IF(F364=0,"***","")</f>
        <v/>
      </c>
    </row>
    <row r="365" customFormat="false" ht="14.4" hidden="false" customHeight="false" outlineLevel="0" collapsed="false">
      <c r="D365" s="76" t="s">
        <v>612</v>
      </c>
      <c r="E365" s="78" t="n">
        <v>30017</v>
      </c>
      <c r="F365" s="78" t="n">
        <v>3</v>
      </c>
      <c r="G365" s="0" t="str">
        <f aca="false">IF(F365=0,"***","")</f>
        <v/>
      </c>
    </row>
    <row r="366" customFormat="false" ht="14.4" hidden="false" customHeight="false" outlineLevel="0" collapsed="false">
      <c r="D366" s="76" t="s">
        <v>613</v>
      </c>
      <c r="E366" s="78" t="n">
        <v>30017</v>
      </c>
      <c r="F366" s="78" t="n">
        <v>4</v>
      </c>
      <c r="G366" s="0" t="str">
        <f aca="false">IF(F366=0,"***","")</f>
        <v/>
      </c>
    </row>
    <row r="367" customFormat="false" ht="14.4" hidden="false" customHeight="false" outlineLevel="0" collapsed="false">
      <c r="D367" s="76" t="s">
        <v>614</v>
      </c>
      <c r="E367" s="78" t="n">
        <v>30017</v>
      </c>
      <c r="F367" s="78" t="n">
        <v>5</v>
      </c>
      <c r="G367" s="0" t="str">
        <f aca="false">IF(F367=0,"***","")</f>
        <v/>
      </c>
    </row>
    <row r="368" customFormat="false" ht="14.4" hidden="false" customHeight="false" outlineLevel="0" collapsed="false">
      <c r="D368" s="76" t="s">
        <v>615</v>
      </c>
      <c r="E368" s="78" t="n">
        <v>30017</v>
      </c>
      <c r="F368" s="78" t="n">
        <v>6</v>
      </c>
      <c r="G368" s="0" t="str">
        <f aca="false">IF(F368=0,"***","")</f>
        <v/>
      </c>
    </row>
    <row r="369" customFormat="false" ht="14.4" hidden="false" customHeight="false" outlineLevel="0" collapsed="false">
      <c r="D369" s="76" t="s">
        <v>616</v>
      </c>
      <c r="E369" s="78" t="n">
        <v>30017</v>
      </c>
      <c r="F369" s="78" t="n">
        <v>7</v>
      </c>
      <c r="G369" s="0" t="str">
        <f aca="false">IF(F369=0,"***","")</f>
        <v/>
      </c>
    </row>
    <row r="370" customFormat="false" ht="14.4" hidden="false" customHeight="false" outlineLevel="0" collapsed="false">
      <c r="D370" s="76" t="s">
        <v>145</v>
      </c>
      <c r="E370" s="78" t="n">
        <v>30017</v>
      </c>
      <c r="F370" s="78" t="n">
        <v>0</v>
      </c>
      <c r="G370" s="0" t="str">
        <f aca="false">IF(F370=0,"***","")</f>
        <v>***</v>
      </c>
    </row>
    <row r="371" customFormat="false" ht="14.4" hidden="false" customHeight="false" outlineLevel="0" collapsed="false">
      <c r="D371" s="76" t="s">
        <v>145</v>
      </c>
      <c r="E371" s="78" t="n">
        <v>30017</v>
      </c>
      <c r="F371" s="78" t="n">
        <v>8</v>
      </c>
      <c r="G371" s="0" t="str">
        <f aca="false">IF(F371=0,"***","")</f>
        <v/>
      </c>
    </row>
    <row r="372" customFormat="false" ht="14.4" hidden="false" customHeight="false" outlineLevel="0" collapsed="false">
      <c r="D372" s="76" t="s">
        <v>617</v>
      </c>
      <c r="E372" s="78" t="n">
        <v>30017</v>
      </c>
      <c r="F372" s="78" t="n">
        <v>9</v>
      </c>
      <c r="G372" s="0" t="str">
        <f aca="false">IF(F372=0,"***","")</f>
        <v/>
      </c>
    </row>
    <row r="373" customFormat="false" ht="14.4" hidden="false" customHeight="false" outlineLevel="0" collapsed="false">
      <c r="D373" s="76" t="s">
        <v>618</v>
      </c>
      <c r="E373" s="78" t="n">
        <v>30017</v>
      </c>
      <c r="F373" s="78" t="n">
        <v>10</v>
      </c>
      <c r="G373" s="0" t="str">
        <f aca="false">IF(F373=0,"***","")</f>
        <v/>
      </c>
    </row>
    <row r="374" customFormat="false" ht="14.4" hidden="false" customHeight="false" outlineLevel="0" collapsed="false">
      <c r="D374" s="76" t="s">
        <v>619</v>
      </c>
      <c r="E374" s="78" t="n">
        <v>30017</v>
      </c>
      <c r="F374" s="78" t="n">
        <v>11</v>
      </c>
      <c r="G374" s="0" t="str">
        <f aca="false">IF(F374=0,"***","")</f>
        <v/>
      </c>
    </row>
    <row r="375" customFormat="false" ht="14.4" hidden="false" customHeight="false" outlineLevel="0" collapsed="false">
      <c r="D375" s="76" t="s">
        <v>620</v>
      </c>
      <c r="E375" s="78" t="n">
        <v>30017</v>
      </c>
      <c r="F375" s="78" t="n">
        <v>12</v>
      </c>
      <c r="G375" s="0" t="str">
        <f aca="false">IF(F375=0,"***","")</f>
        <v/>
      </c>
    </row>
    <row r="376" customFormat="false" ht="14.4" hidden="false" customHeight="false" outlineLevel="0" collapsed="false">
      <c r="D376" s="76" t="s">
        <v>621</v>
      </c>
      <c r="E376" s="78" t="n">
        <v>30017</v>
      </c>
      <c r="F376" s="78" t="n">
        <v>13</v>
      </c>
      <c r="G376" s="0" t="str">
        <f aca="false">IF(F376=0,"***","")</f>
        <v/>
      </c>
    </row>
    <row r="377" customFormat="false" ht="14.4" hidden="false" customHeight="false" outlineLevel="0" collapsed="false">
      <c r="D377" s="76" t="s">
        <v>442</v>
      </c>
      <c r="E377" s="78" t="n">
        <v>30017</v>
      </c>
      <c r="F377" s="78" t="n">
        <v>14</v>
      </c>
      <c r="G377" s="0" t="str">
        <f aca="false">IF(F377=0,"***","")</f>
        <v/>
      </c>
    </row>
    <row r="378" customFormat="false" ht="14.4" hidden="false" customHeight="false" outlineLevel="0" collapsed="false">
      <c r="D378" s="76" t="s">
        <v>150</v>
      </c>
      <c r="E378" s="78" t="n">
        <v>30018</v>
      </c>
      <c r="F378" s="78" t="n">
        <v>0</v>
      </c>
      <c r="G378" s="0" t="str">
        <f aca="false">IF(F378=0,"***","")</f>
        <v>***</v>
      </c>
    </row>
    <row r="379" customFormat="false" ht="14.4" hidden="false" customHeight="false" outlineLevel="0" collapsed="false">
      <c r="D379" s="76" t="s">
        <v>150</v>
      </c>
      <c r="E379" s="78" t="n">
        <v>30018</v>
      </c>
      <c r="F379" s="78" t="n">
        <v>3</v>
      </c>
      <c r="G379" s="0" t="str">
        <f aca="false">IF(F379=0,"***","")</f>
        <v/>
      </c>
    </row>
    <row r="380" customFormat="false" ht="14.4" hidden="false" customHeight="false" outlineLevel="0" collapsed="false">
      <c r="D380" s="76" t="s">
        <v>622</v>
      </c>
      <c r="E380" s="78" t="n">
        <v>30018</v>
      </c>
      <c r="F380" s="78" t="n">
        <v>4</v>
      </c>
      <c r="G380" s="0" t="str">
        <f aca="false">IF(F380=0,"***","")</f>
        <v/>
      </c>
    </row>
    <row r="381" customFormat="false" ht="14.4" hidden="false" customHeight="false" outlineLevel="0" collapsed="false">
      <c r="D381" s="76" t="s">
        <v>623</v>
      </c>
      <c r="E381" s="78" t="n">
        <v>30019</v>
      </c>
      <c r="F381" s="78" t="n">
        <v>1</v>
      </c>
      <c r="G381" s="0" t="str">
        <f aca="false">IF(F381=0,"***","")</f>
        <v/>
      </c>
    </row>
    <row r="382" customFormat="false" ht="14.4" hidden="false" customHeight="false" outlineLevel="0" collapsed="false">
      <c r="D382" s="76" t="s">
        <v>624</v>
      </c>
      <c r="E382" s="78" t="n">
        <v>30019</v>
      </c>
      <c r="F382" s="78" t="n">
        <v>2</v>
      </c>
      <c r="G382" s="0" t="str">
        <f aca="false">IF(F382=0,"***","")</f>
        <v/>
      </c>
    </row>
    <row r="383" customFormat="false" ht="14.4" hidden="false" customHeight="false" outlineLevel="0" collapsed="false">
      <c r="D383" s="76" t="s">
        <v>625</v>
      </c>
      <c r="E383" s="78" t="n">
        <v>30019</v>
      </c>
      <c r="F383" s="78" t="n">
        <v>3</v>
      </c>
      <c r="G383" s="0" t="str">
        <f aca="false">IF(F383=0,"***","")</f>
        <v/>
      </c>
    </row>
    <row r="384" customFormat="false" ht="14.4" hidden="false" customHeight="false" outlineLevel="0" collapsed="false">
      <c r="D384" s="76" t="s">
        <v>626</v>
      </c>
      <c r="E384" s="78" t="n">
        <v>30019</v>
      </c>
      <c r="F384" s="78" t="n">
        <v>4</v>
      </c>
      <c r="G384" s="0" t="str">
        <f aca="false">IF(F384=0,"***","")</f>
        <v/>
      </c>
    </row>
    <row r="385" customFormat="false" ht="14.4" hidden="false" customHeight="false" outlineLevel="0" collapsed="false">
      <c r="D385" s="76" t="s">
        <v>627</v>
      </c>
      <c r="E385" s="78" t="n">
        <v>30019</v>
      </c>
      <c r="F385" s="78" t="n">
        <v>5</v>
      </c>
      <c r="G385" s="0" t="str">
        <f aca="false">IF(F385=0,"***","")</f>
        <v/>
      </c>
    </row>
    <row r="386" customFormat="false" ht="14.4" hidden="false" customHeight="false" outlineLevel="0" collapsed="false">
      <c r="D386" s="76" t="s">
        <v>155</v>
      </c>
      <c r="E386" s="78" t="n">
        <v>30019</v>
      </c>
      <c r="F386" s="78" t="n">
        <v>0</v>
      </c>
      <c r="G386" s="0" t="str">
        <f aca="false">IF(F386=0,"***","")</f>
        <v>***</v>
      </c>
    </row>
    <row r="387" customFormat="false" ht="14.4" hidden="false" customHeight="false" outlineLevel="0" collapsed="false">
      <c r="D387" s="76" t="s">
        <v>155</v>
      </c>
      <c r="E387" s="78" t="n">
        <v>30019</v>
      </c>
      <c r="F387" s="78" t="n">
        <v>6</v>
      </c>
      <c r="G387" s="0" t="str">
        <f aca="false">IF(F387=0,"***","")</f>
        <v/>
      </c>
    </row>
    <row r="388" customFormat="false" ht="14.4" hidden="false" customHeight="false" outlineLevel="0" collapsed="false">
      <c r="D388" s="76" t="s">
        <v>628</v>
      </c>
      <c r="E388" s="78" t="n">
        <v>30019</v>
      </c>
      <c r="F388" s="78" t="n">
        <v>7</v>
      </c>
      <c r="G388" s="0" t="str">
        <f aca="false">IF(F388=0,"***","")</f>
        <v/>
      </c>
    </row>
    <row r="389" customFormat="false" ht="14.4" hidden="false" customHeight="false" outlineLevel="0" collapsed="false">
      <c r="D389" s="76" t="s">
        <v>629</v>
      </c>
      <c r="E389" s="78" t="n">
        <v>30019</v>
      </c>
      <c r="F389" s="78" t="n">
        <v>8</v>
      </c>
      <c r="G389" s="0" t="str">
        <f aca="false">IF(F389=0,"***","")</f>
        <v/>
      </c>
    </row>
    <row r="390" customFormat="false" ht="14.4" hidden="false" customHeight="false" outlineLevel="0" collapsed="false">
      <c r="D390" s="76" t="s">
        <v>630</v>
      </c>
      <c r="E390" s="78" t="n">
        <v>30019</v>
      </c>
      <c r="F390" s="78" t="n">
        <v>9</v>
      </c>
      <c r="G390" s="0" t="str">
        <f aca="false">IF(F390=0,"***","")</f>
        <v/>
      </c>
    </row>
    <row r="391" customFormat="false" ht="14.4" hidden="false" customHeight="false" outlineLevel="0" collapsed="false">
      <c r="D391" s="76" t="s">
        <v>631</v>
      </c>
      <c r="E391" s="78" t="n">
        <v>30019</v>
      </c>
      <c r="F391" s="78" t="n">
        <v>11</v>
      </c>
      <c r="G391" s="0" t="str">
        <f aca="false">IF(F391=0,"***","")</f>
        <v/>
      </c>
    </row>
    <row r="392" customFormat="false" ht="14.4" hidden="false" customHeight="false" outlineLevel="0" collapsed="false">
      <c r="D392" s="76" t="s">
        <v>632</v>
      </c>
      <c r="E392" s="78" t="n">
        <v>30019</v>
      </c>
      <c r="F392" s="78" t="n">
        <v>14</v>
      </c>
      <c r="G392" s="0" t="str">
        <f aca="false">IF(F392=0,"***","")</f>
        <v/>
      </c>
    </row>
    <row r="393" customFormat="false" ht="14.4" hidden="false" customHeight="false" outlineLevel="0" collapsed="false">
      <c r="D393" s="76" t="s">
        <v>633</v>
      </c>
      <c r="E393" s="78" t="n">
        <v>30019</v>
      </c>
      <c r="F393" s="78" t="n">
        <v>13</v>
      </c>
      <c r="G393" s="0" t="str">
        <f aca="false">IF(F393=0,"***","")</f>
        <v/>
      </c>
    </row>
    <row r="394" customFormat="false" ht="14.4" hidden="false" customHeight="false" outlineLevel="0" collapsed="false">
      <c r="D394" s="76" t="s">
        <v>634</v>
      </c>
      <c r="E394" s="78" t="n">
        <v>30019</v>
      </c>
      <c r="F394" s="78" t="n">
        <v>10</v>
      </c>
      <c r="G394" s="0" t="str">
        <f aca="false">IF(F394=0,"***","")</f>
        <v/>
      </c>
    </row>
    <row r="395" customFormat="false" ht="14.4" hidden="false" customHeight="false" outlineLevel="0" collapsed="false">
      <c r="D395" s="76" t="s">
        <v>635</v>
      </c>
      <c r="E395" s="78" t="n">
        <v>30019</v>
      </c>
      <c r="F395" s="78" t="n">
        <v>12</v>
      </c>
      <c r="G395" s="0" t="str">
        <f aca="false">IF(F395=0,"***","")</f>
        <v/>
      </c>
    </row>
    <row r="396" customFormat="false" ht="14.4" hidden="false" customHeight="false" outlineLevel="0" collapsed="false">
      <c r="D396" s="76" t="s">
        <v>636</v>
      </c>
      <c r="E396" s="78" t="n">
        <v>30019</v>
      </c>
      <c r="F396" s="78" t="n">
        <v>15</v>
      </c>
      <c r="G396" s="0" t="str">
        <f aca="false">IF(F396=0,"***","")</f>
        <v/>
      </c>
    </row>
    <row r="397" customFormat="false" ht="14.4" hidden="false" customHeight="false" outlineLevel="0" collapsed="false">
      <c r="D397" s="76" t="s">
        <v>637</v>
      </c>
      <c r="E397" s="78" t="n">
        <v>30020</v>
      </c>
      <c r="F397" s="78" t="n">
        <v>1</v>
      </c>
      <c r="G397" s="0" t="str">
        <f aca="false">IF(F397=0,"***","")</f>
        <v/>
      </c>
    </row>
    <row r="398" customFormat="false" ht="14.4" hidden="false" customHeight="false" outlineLevel="0" collapsed="false">
      <c r="D398" s="76" t="s">
        <v>638</v>
      </c>
      <c r="E398" s="78" t="n">
        <v>30020</v>
      </c>
      <c r="F398" s="78" t="n">
        <v>3</v>
      </c>
      <c r="G398" s="0" t="str">
        <f aca="false">IF(F398=0,"***","")</f>
        <v/>
      </c>
    </row>
    <row r="399" customFormat="false" ht="14.4" hidden="false" customHeight="false" outlineLevel="0" collapsed="false">
      <c r="D399" s="76" t="s">
        <v>159</v>
      </c>
      <c r="E399" s="78" t="n">
        <v>30020</v>
      </c>
      <c r="F399" s="78" t="n">
        <v>0</v>
      </c>
      <c r="G399" s="0" t="str">
        <f aca="false">IF(F399=0,"***","")</f>
        <v>***</v>
      </c>
    </row>
    <row r="400" customFormat="false" ht="14.4" hidden="false" customHeight="false" outlineLevel="0" collapsed="false">
      <c r="D400" s="76" t="s">
        <v>159</v>
      </c>
      <c r="E400" s="78" t="n">
        <v>30020</v>
      </c>
      <c r="F400" s="78" t="n">
        <v>7</v>
      </c>
      <c r="G400" s="0" t="str">
        <f aca="false">IF(F400=0,"***","")</f>
        <v/>
      </c>
    </row>
    <row r="401" customFormat="false" ht="14.4" hidden="false" customHeight="false" outlineLevel="0" collapsed="false">
      <c r="D401" s="76" t="s">
        <v>639</v>
      </c>
      <c r="E401" s="78" t="n">
        <v>30020</v>
      </c>
      <c r="F401" s="78" t="n">
        <v>8</v>
      </c>
      <c r="G401" s="0" t="str">
        <f aca="false">IF(F401=0,"***","")</f>
        <v/>
      </c>
    </row>
    <row r="402" customFormat="false" ht="14.4" hidden="false" customHeight="false" outlineLevel="0" collapsed="false">
      <c r="D402" s="76" t="s">
        <v>640</v>
      </c>
      <c r="E402" s="78" t="n">
        <v>30020</v>
      </c>
      <c r="F402" s="78" t="n">
        <v>10</v>
      </c>
      <c r="G402" s="0" t="str">
        <f aca="false">IF(F402=0,"***","")</f>
        <v/>
      </c>
    </row>
    <row r="403" customFormat="false" ht="14.4" hidden="false" customHeight="false" outlineLevel="0" collapsed="false">
      <c r="D403" s="76" t="s">
        <v>641</v>
      </c>
      <c r="E403" s="78" t="n">
        <v>30020</v>
      </c>
      <c r="F403" s="78" t="n">
        <v>9</v>
      </c>
      <c r="G403" s="0" t="str">
        <f aca="false">IF(F403=0,"***","")</f>
        <v/>
      </c>
    </row>
    <row r="404" customFormat="false" ht="14.4" hidden="false" customHeight="false" outlineLevel="0" collapsed="false">
      <c r="D404" s="76" t="s">
        <v>642</v>
      </c>
      <c r="E404" s="78" t="n">
        <v>30020</v>
      </c>
      <c r="F404" s="78" t="n">
        <v>17</v>
      </c>
      <c r="G404" s="0" t="str">
        <f aca="false">IF(F404=0,"***","")</f>
        <v/>
      </c>
    </row>
    <row r="405" customFormat="false" ht="14.4" hidden="false" customHeight="false" outlineLevel="0" collapsed="false">
      <c r="D405" s="76" t="s">
        <v>643</v>
      </c>
      <c r="E405" s="78" t="n">
        <v>30020</v>
      </c>
      <c r="F405" s="78" t="n">
        <v>11</v>
      </c>
      <c r="G405" s="0" t="str">
        <f aca="false">IF(F405=0,"***","")</f>
        <v/>
      </c>
    </row>
    <row r="406" customFormat="false" ht="14.4" hidden="false" customHeight="false" outlineLevel="0" collapsed="false">
      <c r="D406" s="76" t="s">
        <v>289</v>
      </c>
      <c r="E406" s="78" t="n">
        <v>30020</v>
      </c>
      <c r="F406" s="78" t="n">
        <v>5</v>
      </c>
      <c r="G406" s="0" t="str">
        <f aca="false">IF(F406=0,"***","")</f>
        <v/>
      </c>
    </row>
    <row r="407" customFormat="false" ht="14.4" hidden="false" customHeight="false" outlineLevel="0" collapsed="false">
      <c r="D407" s="76" t="s">
        <v>644</v>
      </c>
      <c r="E407" s="78" t="n">
        <v>30020</v>
      </c>
      <c r="F407" s="78" t="n">
        <v>14</v>
      </c>
      <c r="G407" s="0" t="str">
        <f aca="false">IF(F407=0,"***","")</f>
        <v/>
      </c>
    </row>
    <row r="408" customFormat="false" ht="14.4" hidden="false" customHeight="false" outlineLevel="0" collapsed="false">
      <c r="D408" s="76" t="s">
        <v>151</v>
      </c>
      <c r="E408" s="78" t="n">
        <v>30020</v>
      </c>
      <c r="F408" s="78" t="n">
        <v>2</v>
      </c>
      <c r="G408" s="0" t="str">
        <f aca="false">IF(F408=0,"***","")</f>
        <v/>
      </c>
    </row>
    <row r="409" customFormat="false" ht="14.4" hidden="false" customHeight="false" outlineLevel="0" collapsed="false">
      <c r="D409" s="76" t="s">
        <v>156</v>
      </c>
      <c r="E409" s="78" t="n">
        <v>30020</v>
      </c>
      <c r="F409" s="78" t="n">
        <v>4</v>
      </c>
      <c r="G409" s="0" t="str">
        <f aca="false">IF(F409=0,"***","")</f>
        <v/>
      </c>
    </row>
    <row r="410" customFormat="false" ht="14.4" hidden="false" customHeight="false" outlineLevel="0" collapsed="false">
      <c r="D410" s="76" t="s">
        <v>645</v>
      </c>
      <c r="E410" s="78" t="n">
        <v>30020</v>
      </c>
      <c r="F410" s="78" t="n">
        <v>12</v>
      </c>
      <c r="G410" s="0" t="str">
        <f aca="false">IF(F410=0,"***","")</f>
        <v/>
      </c>
    </row>
    <row r="411" customFormat="false" ht="14.4" hidden="false" customHeight="false" outlineLevel="0" collapsed="false">
      <c r="D411" s="76" t="s">
        <v>646</v>
      </c>
      <c r="E411" s="78" t="n">
        <v>30020</v>
      </c>
      <c r="F411" s="78" t="n">
        <v>13</v>
      </c>
      <c r="G411" s="0" t="str">
        <f aca="false">IF(F411=0,"***","")</f>
        <v/>
      </c>
    </row>
    <row r="412" customFormat="false" ht="14.4" hidden="false" customHeight="false" outlineLevel="0" collapsed="false">
      <c r="D412" s="76" t="s">
        <v>647</v>
      </c>
      <c r="E412" s="78" t="n">
        <v>30020</v>
      </c>
      <c r="F412" s="78" t="n">
        <v>15</v>
      </c>
      <c r="G412" s="0" t="str">
        <f aca="false">IF(F412=0,"***","")</f>
        <v/>
      </c>
    </row>
    <row r="413" customFormat="false" ht="14.4" hidden="false" customHeight="false" outlineLevel="0" collapsed="false">
      <c r="D413" s="76" t="s">
        <v>648</v>
      </c>
      <c r="E413" s="78" t="n">
        <v>30020</v>
      </c>
      <c r="F413" s="78" t="n">
        <v>16</v>
      </c>
      <c r="G413" s="0" t="str">
        <f aca="false">IF(F413=0,"***","")</f>
        <v/>
      </c>
    </row>
    <row r="414" customFormat="false" ht="14.4" hidden="false" customHeight="false" outlineLevel="0" collapsed="false">
      <c r="D414" s="76" t="s">
        <v>649</v>
      </c>
      <c r="E414" s="78" t="n">
        <v>30021</v>
      </c>
      <c r="F414" s="78" t="n">
        <v>200</v>
      </c>
      <c r="G414" s="0" t="str">
        <f aca="false">IF(F414=0,"***","")</f>
        <v/>
      </c>
    </row>
    <row r="415" customFormat="false" ht="14.4" hidden="false" customHeight="false" outlineLevel="0" collapsed="false">
      <c r="D415" s="76" t="s">
        <v>650</v>
      </c>
      <c r="E415" s="78" t="n">
        <v>30021</v>
      </c>
      <c r="F415" s="78" t="n">
        <v>311</v>
      </c>
      <c r="G415" s="0" t="str">
        <f aca="false">IF(F415=0,"***","")</f>
        <v/>
      </c>
    </row>
    <row r="416" customFormat="false" ht="14.4" hidden="false" customHeight="false" outlineLevel="0" collapsed="false">
      <c r="D416" s="76" t="s">
        <v>651</v>
      </c>
      <c r="E416" s="78" t="n">
        <v>30021</v>
      </c>
      <c r="F416" s="78" t="n">
        <v>1002</v>
      </c>
      <c r="G416" s="0" t="str">
        <f aca="false">IF(F416=0,"***","")</f>
        <v/>
      </c>
    </row>
    <row r="417" customFormat="false" ht="14.4" hidden="false" customHeight="false" outlineLevel="0" collapsed="false">
      <c r="D417" s="76" t="s">
        <v>652</v>
      </c>
      <c r="E417" s="78" t="n">
        <v>30021</v>
      </c>
      <c r="F417" s="78" t="n">
        <v>800</v>
      </c>
      <c r="G417" s="0" t="str">
        <f aca="false">IF(F417=0,"***","")</f>
        <v/>
      </c>
    </row>
    <row r="418" customFormat="false" ht="14.4" hidden="false" customHeight="false" outlineLevel="0" collapsed="false">
      <c r="D418" s="76" t="s">
        <v>653</v>
      </c>
      <c r="E418" s="78" t="n">
        <v>30021</v>
      </c>
      <c r="F418" s="78" t="n">
        <v>300</v>
      </c>
      <c r="G418" s="0" t="str">
        <f aca="false">IF(F418=0,"***","")</f>
        <v/>
      </c>
    </row>
    <row r="419" customFormat="false" ht="14.4" hidden="false" customHeight="false" outlineLevel="0" collapsed="false">
      <c r="D419" s="76" t="s">
        <v>654</v>
      </c>
      <c r="E419" s="78" t="n">
        <v>30021</v>
      </c>
      <c r="F419" s="78" t="n">
        <v>310</v>
      </c>
      <c r="G419" s="0" t="str">
        <f aca="false">IF(F419=0,"***","")</f>
        <v/>
      </c>
    </row>
    <row r="420" customFormat="false" ht="14.4" hidden="false" customHeight="false" outlineLevel="0" collapsed="false">
      <c r="D420" s="76" t="s">
        <v>655</v>
      </c>
      <c r="E420" s="78" t="n">
        <v>30021</v>
      </c>
      <c r="F420" s="78" t="n">
        <v>901</v>
      </c>
      <c r="G420" s="0" t="str">
        <f aca="false">IF(F420=0,"***","")</f>
        <v/>
      </c>
    </row>
    <row r="421" customFormat="false" ht="14.4" hidden="false" customHeight="false" outlineLevel="0" collapsed="false">
      <c r="D421" s="76" t="s">
        <v>656</v>
      </c>
      <c r="E421" s="78" t="n">
        <v>30021</v>
      </c>
      <c r="F421" s="78" t="n">
        <v>202</v>
      </c>
      <c r="G421" s="0" t="str">
        <f aca="false">IF(F421=0,"***","")</f>
        <v/>
      </c>
    </row>
    <row r="422" customFormat="false" ht="14.4" hidden="false" customHeight="false" outlineLevel="0" collapsed="false">
      <c r="D422" s="76" t="s">
        <v>657</v>
      </c>
      <c r="E422" s="78" t="n">
        <v>30021</v>
      </c>
      <c r="F422" s="78" t="n">
        <v>900</v>
      </c>
      <c r="G422" s="0" t="str">
        <f aca="false">IF(F422=0,"***","")</f>
        <v/>
      </c>
    </row>
    <row r="423" customFormat="false" ht="14.4" hidden="false" customHeight="false" outlineLevel="0" collapsed="false">
      <c r="D423" s="76" t="s">
        <v>658</v>
      </c>
      <c r="E423" s="78" t="n">
        <v>30021</v>
      </c>
      <c r="F423" s="78" t="n">
        <v>0</v>
      </c>
      <c r="G423" s="0" t="str">
        <f aca="false">IF(F423=0,"***","")</f>
        <v>***</v>
      </c>
    </row>
    <row r="424" customFormat="false" ht="14.4" hidden="false" customHeight="false" outlineLevel="0" collapsed="false">
      <c r="D424" s="76" t="s">
        <v>659</v>
      </c>
      <c r="E424" s="78" t="n">
        <v>30021</v>
      </c>
      <c r="F424" s="78" t="n">
        <v>1003</v>
      </c>
      <c r="G424" s="0" t="str">
        <f aca="false">IF(F424=0,"***","")</f>
        <v/>
      </c>
    </row>
    <row r="425" customFormat="false" ht="14.4" hidden="false" customHeight="false" outlineLevel="0" collapsed="false">
      <c r="D425" s="76" t="s">
        <v>660</v>
      </c>
      <c r="E425" s="78" t="n">
        <v>30021</v>
      </c>
      <c r="F425" s="78" t="n">
        <v>1005</v>
      </c>
      <c r="G425" s="0" t="str">
        <f aca="false">IF(F425=0,"***","")</f>
        <v/>
      </c>
    </row>
    <row r="426" customFormat="false" ht="14.4" hidden="false" customHeight="false" outlineLevel="0" collapsed="false">
      <c r="D426" s="76" t="s">
        <v>661</v>
      </c>
      <c r="E426" s="78" t="n">
        <v>30021</v>
      </c>
      <c r="F426" s="78" t="n">
        <v>1004</v>
      </c>
      <c r="G426" s="0" t="str">
        <f aca="false">IF(F426=0,"***","")</f>
        <v/>
      </c>
    </row>
    <row r="427" customFormat="false" ht="14.4" hidden="false" customHeight="false" outlineLevel="0" collapsed="false">
      <c r="D427" s="76" t="s">
        <v>662</v>
      </c>
      <c r="E427" s="78" t="n">
        <v>30021</v>
      </c>
      <c r="F427" s="78" t="n">
        <v>306</v>
      </c>
      <c r="G427" s="0" t="str">
        <f aca="false">IF(F427=0,"***","")</f>
        <v/>
      </c>
    </row>
    <row r="428" customFormat="false" ht="14.4" hidden="false" customHeight="false" outlineLevel="0" collapsed="false">
      <c r="D428" s="76" t="s">
        <v>663</v>
      </c>
      <c r="E428" s="78" t="n">
        <v>30021</v>
      </c>
      <c r="F428" s="78" t="n">
        <v>801</v>
      </c>
      <c r="G428" s="0" t="str">
        <f aca="false">IF(F428=0,"***","")</f>
        <v/>
      </c>
    </row>
    <row r="429" customFormat="false" ht="14.4" hidden="false" customHeight="false" outlineLevel="0" collapsed="false">
      <c r="D429" s="76" t="s">
        <v>664</v>
      </c>
      <c r="E429" s="78" t="n">
        <v>30021</v>
      </c>
      <c r="F429" s="78" t="n">
        <v>803</v>
      </c>
      <c r="G429" s="0" t="str">
        <f aca="false">IF(F429=0,"***","")</f>
        <v/>
      </c>
    </row>
    <row r="430" customFormat="false" ht="14.4" hidden="false" customHeight="false" outlineLevel="0" collapsed="false">
      <c r="D430" s="76" t="s">
        <v>665</v>
      </c>
      <c r="E430" s="78" t="n">
        <v>30021</v>
      </c>
      <c r="F430" s="78" t="n">
        <v>1006</v>
      </c>
      <c r="G430" s="0" t="str">
        <f aca="false">IF(F430=0,"***","")</f>
        <v/>
      </c>
    </row>
    <row r="431" customFormat="false" ht="14.4" hidden="false" customHeight="false" outlineLevel="0" collapsed="false">
      <c r="D431" s="76" t="s">
        <v>666</v>
      </c>
      <c r="E431" s="78" t="n">
        <v>30021</v>
      </c>
      <c r="F431" s="78" t="n">
        <v>1000</v>
      </c>
      <c r="G431" s="0" t="str">
        <f aca="false">IF(F431=0,"***","")</f>
        <v/>
      </c>
    </row>
    <row r="432" customFormat="false" ht="14.4" hidden="false" customHeight="false" outlineLevel="0" collapsed="false">
      <c r="D432" s="76" t="s">
        <v>667</v>
      </c>
      <c r="E432" s="78" t="n">
        <v>30022</v>
      </c>
      <c r="F432" s="78" t="n">
        <v>3</v>
      </c>
      <c r="G432" s="0" t="str">
        <f aca="false">IF(F432=0,"***","")</f>
        <v/>
      </c>
    </row>
    <row r="433" customFormat="false" ht="14.4" hidden="false" customHeight="false" outlineLevel="0" collapsed="false">
      <c r="D433" s="76" t="s">
        <v>668</v>
      </c>
      <c r="E433" s="78" t="n">
        <v>30022</v>
      </c>
      <c r="F433" s="78" t="n">
        <v>4</v>
      </c>
      <c r="G433" s="0" t="str">
        <f aca="false">IF(F433=0,"***","")</f>
        <v/>
      </c>
    </row>
    <row r="434" customFormat="false" ht="14.4" hidden="false" customHeight="false" outlineLevel="0" collapsed="false">
      <c r="D434" s="76" t="s">
        <v>669</v>
      </c>
      <c r="E434" s="78" t="n">
        <v>30022</v>
      </c>
      <c r="F434" s="78" t="n">
        <v>7</v>
      </c>
      <c r="G434" s="0" t="str">
        <f aca="false">IF(F434=0,"***","")</f>
        <v/>
      </c>
    </row>
    <row r="435" customFormat="false" ht="14.4" hidden="false" customHeight="false" outlineLevel="0" collapsed="false">
      <c r="D435" s="76" t="s">
        <v>167</v>
      </c>
      <c r="E435" s="78" t="n">
        <v>30022</v>
      </c>
      <c r="F435" s="78" t="n">
        <v>0</v>
      </c>
      <c r="G435" s="0" t="str">
        <f aca="false">IF(F435=0,"***","")</f>
        <v>***</v>
      </c>
    </row>
    <row r="436" customFormat="false" ht="14.4" hidden="false" customHeight="false" outlineLevel="0" collapsed="false">
      <c r="D436" s="76" t="s">
        <v>167</v>
      </c>
      <c r="E436" s="78" t="n">
        <v>30022</v>
      </c>
      <c r="F436" s="78" t="n">
        <v>8</v>
      </c>
      <c r="G436" s="0" t="str">
        <f aca="false">IF(F436=0,"***","")</f>
        <v/>
      </c>
    </row>
    <row r="437" customFormat="false" ht="14.4" hidden="false" customHeight="false" outlineLevel="0" collapsed="false">
      <c r="D437" s="76" t="s">
        <v>670</v>
      </c>
      <c r="E437" s="78" t="n">
        <v>30022</v>
      </c>
      <c r="F437" s="78" t="n">
        <v>1</v>
      </c>
      <c r="G437" s="0" t="str">
        <f aca="false">IF(F437=0,"***","")</f>
        <v/>
      </c>
    </row>
    <row r="438" customFormat="false" ht="14.4" hidden="false" customHeight="false" outlineLevel="0" collapsed="false">
      <c r="D438" s="76" t="s">
        <v>671</v>
      </c>
      <c r="E438" s="78" t="n">
        <v>30022</v>
      </c>
      <c r="F438" s="78" t="n">
        <v>2</v>
      </c>
      <c r="G438" s="0" t="str">
        <f aca="false">IF(F438=0,"***","")</f>
        <v/>
      </c>
    </row>
    <row r="439" customFormat="false" ht="14.4" hidden="false" customHeight="false" outlineLevel="0" collapsed="false">
      <c r="D439" s="76" t="s">
        <v>672</v>
      </c>
      <c r="E439" s="78" t="n">
        <v>30022</v>
      </c>
      <c r="F439" s="78" t="n">
        <v>6</v>
      </c>
      <c r="G439" s="0" t="str">
        <f aca="false">IF(F439=0,"***","")</f>
        <v/>
      </c>
    </row>
    <row r="440" customFormat="false" ht="14.4" hidden="false" customHeight="false" outlineLevel="0" collapsed="false">
      <c r="D440" s="76" t="s">
        <v>673</v>
      </c>
      <c r="E440" s="78" t="n">
        <v>30022</v>
      </c>
      <c r="F440" s="78" t="n">
        <v>9</v>
      </c>
      <c r="G440" s="0" t="str">
        <f aca="false">IF(F440=0,"***","")</f>
        <v/>
      </c>
    </row>
    <row r="441" customFormat="false" ht="14.4" hidden="false" customHeight="false" outlineLevel="0" collapsed="false">
      <c r="D441" s="76" t="s">
        <v>146</v>
      </c>
      <c r="E441" s="78" t="n">
        <v>30022</v>
      </c>
      <c r="F441" s="78" t="n">
        <v>13</v>
      </c>
      <c r="G441" s="0" t="str">
        <f aca="false">IF(F441=0,"***","")</f>
        <v/>
      </c>
    </row>
    <row r="442" customFormat="false" ht="14.4" hidden="false" customHeight="false" outlineLevel="0" collapsed="false">
      <c r="D442" s="76" t="s">
        <v>674</v>
      </c>
      <c r="E442" s="78" t="n">
        <v>30022</v>
      </c>
      <c r="F442" s="78" t="n">
        <v>5</v>
      </c>
      <c r="G442" s="0" t="str">
        <f aca="false">IF(F442=0,"***","")</f>
        <v/>
      </c>
    </row>
    <row r="443" customFormat="false" ht="14.4" hidden="false" customHeight="false" outlineLevel="0" collapsed="false">
      <c r="D443" s="76" t="s">
        <v>675</v>
      </c>
      <c r="E443" s="78" t="n">
        <v>30022</v>
      </c>
      <c r="F443" s="78" t="n">
        <v>14</v>
      </c>
      <c r="G443" s="0" t="str">
        <f aca="false">IF(F443=0,"***","")</f>
        <v/>
      </c>
    </row>
    <row r="444" customFormat="false" ht="14.4" hidden="false" customHeight="false" outlineLevel="0" collapsed="false">
      <c r="D444" s="76" t="s">
        <v>600</v>
      </c>
      <c r="E444" s="78" t="n">
        <v>30022</v>
      </c>
      <c r="F444" s="78" t="n">
        <v>10</v>
      </c>
      <c r="G444" s="0" t="str">
        <f aca="false">IF(F444=0,"***","")</f>
        <v/>
      </c>
    </row>
    <row r="445" customFormat="false" ht="14.4" hidden="false" customHeight="false" outlineLevel="0" collapsed="false">
      <c r="D445" s="76" t="s">
        <v>676</v>
      </c>
      <c r="E445" s="78" t="n">
        <v>30022</v>
      </c>
      <c r="F445" s="78" t="n">
        <v>11</v>
      </c>
      <c r="G445" s="0" t="str">
        <f aca="false">IF(F445=0,"***","")</f>
        <v/>
      </c>
    </row>
    <row r="446" customFormat="false" ht="14.4" hidden="false" customHeight="false" outlineLevel="0" collapsed="false">
      <c r="D446" s="76" t="s">
        <v>677</v>
      </c>
      <c r="E446" s="78" t="n">
        <v>30022</v>
      </c>
      <c r="F446" s="78" t="n">
        <v>12</v>
      </c>
      <c r="G446" s="0" t="str">
        <f aca="false">IF(F446=0,"***","")</f>
        <v/>
      </c>
    </row>
    <row r="447" customFormat="false" ht="14.4" hidden="false" customHeight="false" outlineLevel="0" collapsed="false">
      <c r="D447" s="76" t="s">
        <v>678</v>
      </c>
      <c r="E447" s="78" t="n">
        <v>30023</v>
      </c>
      <c r="F447" s="78" t="n">
        <v>3</v>
      </c>
      <c r="G447" s="0" t="str">
        <f aca="false">IF(F447=0,"***","")</f>
        <v/>
      </c>
    </row>
    <row r="448" customFormat="false" ht="14.4" hidden="false" customHeight="false" outlineLevel="0" collapsed="false">
      <c r="D448" s="76" t="s">
        <v>679</v>
      </c>
      <c r="E448" s="78" t="n">
        <v>30023</v>
      </c>
      <c r="F448" s="78" t="n">
        <v>1</v>
      </c>
      <c r="G448" s="0" t="str">
        <f aca="false">IF(F448=0,"***","")</f>
        <v/>
      </c>
    </row>
    <row r="449" customFormat="false" ht="14.4" hidden="false" customHeight="false" outlineLevel="0" collapsed="false">
      <c r="D449" s="76" t="s">
        <v>670</v>
      </c>
      <c r="E449" s="78" t="n">
        <v>30023</v>
      </c>
      <c r="F449" s="78" t="n">
        <v>2</v>
      </c>
      <c r="G449" s="0" t="str">
        <f aca="false">IF(F449=0,"***","")</f>
        <v/>
      </c>
    </row>
    <row r="450" customFormat="false" ht="14.4" hidden="false" customHeight="false" outlineLevel="0" collapsed="false">
      <c r="D450" s="76" t="s">
        <v>680</v>
      </c>
      <c r="E450" s="78" t="n">
        <v>30023</v>
      </c>
      <c r="F450" s="78" t="n">
        <v>4</v>
      </c>
      <c r="G450" s="0" t="str">
        <f aca="false">IF(F450=0,"***","")</f>
        <v/>
      </c>
    </row>
    <row r="451" customFormat="false" ht="14.4" hidden="false" customHeight="false" outlineLevel="0" collapsed="false">
      <c r="D451" s="76" t="s">
        <v>681</v>
      </c>
      <c r="E451" s="78" t="n">
        <v>30023</v>
      </c>
      <c r="F451" s="78" t="n">
        <v>5</v>
      </c>
      <c r="G451" s="0" t="str">
        <f aca="false">IF(F451=0,"***","")</f>
        <v/>
      </c>
    </row>
    <row r="452" customFormat="false" ht="14.4" hidden="false" customHeight="false" outlineLevel="0" collapsed="false">
      <c r="D452" s="76" t="s">
        <v>682</v>
      </c>
      <c r="E452" s="78" t="n">
        <v>30023</v>
      </c>
      <c r="F452" s="78" t="n">
        <v>6</v>
      </c>
      <c r="G452" s="0" t="str">
        <f aca="false">IF(F452=0,"***","")</f>
        <v/>
      </c>
    </row>
    <row r="453" customFormat="false" ht="14.4" hidden="false" customHeight="false" outlineLevel="0" collapsed="false">
      <c r="D453" s="76" t="s">
        <v>683</v>
      </c>
      <c r="E453" s="78" t="n">
        <v>30023</v>
      </c>
      <c r="F453" s="78" t="n">
        <v>10</v>
      </c>
      <c r="G453" s="0" t="str">
        <f aca="false">IF(F453=0,"***","")</f>
        <v/>
      </c>
    </row>
    <row r="454" customFormat="false" ht="14.4" hidden="false" customHeight="false" outlineLevel="0" collapsed="false">
      <c r="D454" s="76" t="s">
        <v>171</v>
      </c>
      <c r="E454" s="78" t="n">
        <v>30023</v>
      </c>
      <c r="F454" s="78" t="n">
        <v>0</v>
      </c>
      <c r="G454" s="0" t="str">
        <f aca="false">IF(F454=0,"***","")</f>
        <v>***</v>
      </c>
    </row>
    <row r="455" customFormat="false" ht="14.4" hidden="false" customHeight="false" outlineLevel="0" collapsed="false">
      <c r="D455" s="76" t="s">
        <v>171</v>
      </c>
      <c r="E455" s="78" t="n">
        <v>30023</v>
      </c>
      <c r="F455" s="78" t="n">
        <v>7</v>
      </c>
      <c r="G455" s="0" t="str">
        <f aca="false">IF(F455=0,"***","")</f>
        <v/>
      </c>
    </row>
    <row r="456" customFormat="false" ht="14.4" hidden="false" customHeight="false" outlineLevel="0" collapsed="false">
      <c r="D456" s="76" t="s">
        <v>684</v>
      </c>
      <c r="E456" s="78" t="n">
        <v>30023</v>
      </c>
      <c r="F456" s="78" t="n">
        <v>8</v>
      </c>
      <c r="G456" s="0" t="str">
        <f aca="false">IF(F456=0,"***","")</f>
        <v/>
      </c>
    </row>
    <row r="457" customFormat="false" ht="14.4" hidden="false" customHeight="false" outlineLevel="0" collapsed="false">
      <c r="D457" s="76" t="s">
        <v>685</v>
      </c>
      <c r="E457" s="78" t="n">
        <v>30023</v>
      </c>
      <c r="F457" s="78" t="n">
        <v>11</v>
      </c>
      <c r="G457" s="0" t="str">
        <f aca="false">IF(F457=0,"***","")</f>
        <v/>
      </c>
    </row>
    <row r="458" customFormat="false" ht="14.4" hidden="false" customHeight="false" outlineLevel="0" collapsed="false">
      <c r="D458" s="76" t="s">
        <v>686</v>
      </c>
      <c r="E458" s="78" t="n">
        <v>30023</v>
      </c>
      <c r="F458" s="78" t="n">
        <v>9</v>
      </c>
      <c r="G458" s="0" t="str">
        <f aca="false">IF(F458=0,"***","")</f>
        <v/>
      </c>
    </row>
    <row r="459" customFormat="false" ht="14.4" hidden="false" customHeight="false" outlineLevel="0" collapsed="false">
      <c r="D459" s="76" t="s">
        <v>687</v>
      </c>
      <c r="E459" s="78" t="n">
        <v>30024</v>
      </c>
      <c r="F459" s="78" t="n">
        <v>100</v>
      </c>
      <c r="G459" s="0" t="str">
        <f aca="false">IF(F459=0,"***","")</f>
        <v/>
      </c>
    </row>
    <row r="460" customFormat="false" ht="14.4" hidden="false" customHeight="false" outlineLevel="0" collapsed="false">
      <c r="D460" s="76" t="s">
        <v>688</v>
      </c>
      <c r="E460" s="78" t="n">
        <v>30024</v>
      </c>
      <c r="F460" s="78" t="n">
        <v>2101</v>
      </c>
      <c r="G460" s="0" t="str">
        <f aca="false">IF(F460=0,"***","")</f>
        <v/>
      </c>
    </row>
    <row r="461" customFormat="false" ht="14.4" hidden="false" customHeight="false" outlineLevel="0" collapsed="false">
      <c r="D461" s="76" t="s">
        <v>689</v>
      </c>
      <c r="E461" s="78" t="n">
        <v>30024</v>
      </c>
      <c r="F461" s="78" t="n">
        <v>3501</v>
      </c>
      <c r="G461" s="0" t="str">
        <f aca="false">IF(F461=0,"***","")</f>
        <v/>
      </c>
    </row>
    <row r="462" customFormat="false" ht="14.4" hidden="false" customHeight="false" outlineLevel="0" collapsed="false">
      <c r="D462" s="76" t="s">
        <v>690</v>
      </c>
      <c r="E462" s="78" t="n">
        <v>30024</v>
      </c>
      <c r="F462" s="78" t="n">
        <v>200</v>
      </c>
      <c r="G462" s="0" t="str">
        <f aca="false">IF(F462=0,"***","")</f>
        <v/>
      </c>
    </row>
    <row r="463" customFormat="false" ht="14.4" hidden="false" customHeight="false" outlineLevel="0" collapsed="false">
      <c r="D463" s="76" t="s">
        <v>691</v>
      </c>
      <c r="E463" s="78" t="n">
        <v>30024</v>
      </c>
      <c r="F463" s="78" t="n">
        <v>101</v>
      </c>
      <c r="G463" s="0" t="str">
        <f aca="false">IF(F463=0,"***","")</f>
        <v/>
      </c>
    </row>
    <row r="464" customFormat="false" ht="14.4" hidden="false" customHeight="false" outlineLevel="0" collapsed="false">
      <c r="D464" s="76" t="s">
        <v>692</v>
      </c>
      <c r="E464" s="78" t="n">
        <v>30024</v>
      </c>
      <c r="F464" s="78" t="n">
        <v>2401</v>
      </c>
      <c r="G464" s="0" t="str">
        <f aca="false">IF(F464=0,"***","")</f>
        <v/>
      </c>
    </row>
    <row r="465" customFormat="false" ht="14.4" hidden="false" customHeight="false" outlineLevel="0" collapsed="false">
      <c r="D465" s="76" t="s">
        <v>693</v>
      </c>
      <c r="E465" s="78" t="n">
        <v>30024</v>
      </c>
      <c r="F465" s="78" t="n">
        <v>2502</v>
      </c>
      <c r="G465" s="0" t="str">
        <f aca="false">IF(F465=0,"***","")</f>
        <v/>
      </c>
    </row>
    <row r="466" customFormat="false" ht="14.4" hidden="false" customHeight="false" outlineLevel="0" collapsed="false">
      <c r="D466" s="76" t="s">
        <v>694</v>
      </c>
      <c r="E466" s="78" t="n">
        <v>30024</v>
      </c>
      <c r="F466" s="78" t="n">
        <v>2701</v>
      </c>
      <c r="G466" s="0" t="str">
        <f aca="false">IF(F466=0,"***","")</f>
        <v/>
      </c>
    </row>
    <row r="467" customFormat="false" ht="14.4" hidden="false" customHeight="false" outlineLevel="0" collapsed="false">
      <c r="D467" s="76" t="s">
        <v>695</v>
      </c>
      <c r="E467" s="78" t="n">
        <v>30024</v>
      </c>
      <c r="F467" s="78" t="n">
        <v>2901</v>
      </c>
      <c r="G467" s="0" t="str">
        <f aca="false">IF(F467=0,"***","")</f>
        <v/>
      </c>
    </row>
    <row r="468" customFormat="false" ht="14.4" hidden="false" customHeight="false" outlineLevel="0" collapsed="false">
      <c r="D468" s="76" t="s">
        <v>696</v>
      </c>
      <c r="E468" s="78" t="n">
        <v>30024</v>
      </c>
      <c r="F468" s="78" t="n">
        <v>3202</v>
      </c>
      <c r="G468" s="0" t="str">
        <f aca="false">IF(F468=0,"***","")</f>
        <v/>
      </c>
    </row>
    <row r="469" customFormat="false" ht="14.4" hidden="false" customHeight="false" outlineLevel="0" collapsed="false">
      <c r="D469" s="76" t="s">
        <v>697</v>
      </c>
      <c r="E469" s="78" t="n">
        <v>30024</v>
      </c>
      <c r="F469" s="78" t="n">
        <v>401</v>
      </c>
      <c r="G469" s="0" t="str">
        <f aca="false">IF(F469=0,"***","")</f>
        <v/>
      </c>
    </row>
    <row r="470" customFormat="false" ht="14.4" hidden="false" customHeight="false" outlineLevel="0" collapsed="false">
      <c r="D470" s="76" t="s">
        <v>698</v>
      </c>
      <c r="E470" s="78" t="n">
        <v>30024</v>
      </c>
      <c r="F470" s="78" t="n">
        <v>300</v>
      </c>
      <c r="G470" s="0" t="str">
        <f aca="false">IF(F470=0,"***","")</f>
        <v/>
      </c>
    </row>
    <row r="471" customFormat="false" ht="14.4" hidden="false" customHeight="false" outlineLevel="0" collapsed="false">
      <c r="D471" s="76" t="s">
        <v>699</v>
      </c>
      <c r="E471" s="78" t="n">
        <v>30024</v>
      </c>
      <c r="F471" s="78" t="n">
        <v>1301</v>
      </c>
      <c r="G471" s="0" t="str">
        <f aca="false">IF(F471=0,"***","")</f>
        <v/>
      </c>
    </row>
    <row r="472" customFormat="false" ht="14.4" hidden="false" customHeight="false" outlineLevel="0" collapsed="false">
      <c r="D472" s="76" t="s">
        <v>700</v>
      </c>
      <c r="E472" s="78" t="n">
        <v>30024</v>
      </c>
      <c r="F472" s="78" t="n">
        <v>1</v>
      </c>
      <c r="G472" s="0" t="str">
        <f aca="false">IF(F472=0,"***","")</f>
        <v/>
      </c>
    </row>
    <row r="473" customFormat="false" ht="14.4" hidden="false" customHeight="false" outlineLevel="0" collapsed="false">
      <c r="D473" s="76" t="s">
        <v>701</v>
      </c>
      <c r="E473" s="78" t="n">
        <v>30024</v>
      </c>
      <c r="F473" s="78" t="n">
        <v>400</v>
      </c>
      <c r="G473" s="0" t="str">
        <f aca="false">IF(F473=0,"***","")</f>
        <v/>
      </c>
    </row>
    <row r="474" customFormat="false" ht="14.4" hidden="false" customHeight="false" outlineLevel="0" collapsed="false">
      <c r="D474" s="76" t="s">
        <v>702</v>
      </c>
      <c r="E474" s="78" t="n">
        <v>30024</v>
      </c>
      <c r="F474" s="78" t="n">
        <v>2601</v>
      </c>
      <c r="G474" s="0" t="str">
        <f aca="false">IF(F474=0,"***","")</f>
        <v/>
      </c>
    </row>
    <row r="475" customFormat="false" ht="14.4" hidden="false" customHeight="false" outlineLevel="0" collapsed="false">
      <c r="D475" s="76" t="s">
        <v>703</v>
      </c>
      <c r="E475" s="78" t="n">
        <v>30024</v>
      </c>
      <c r="F475" s="78" t="n">
        <v>1601</v>
      </c>
      <c r="G475" s="0" t="str">
        <f aca="false">IF(F475=0,"***","")</f>
        <v/>
      </c>
    </row>
    <row r="476" customFormat="false" ht="14.4" hidden="false" customHeight="false" outlineLevel="0" collapsed="false">
      <c r="D476" s="76" t="s">
        <v>704</v>
      </c>
      <c r="E476" s="78" t="n">
        <v>30024</v>
      </c>
      <c r="F476" s="78" t="n">
        <v>2103</v>
      </c>
      <c r="G476" s="0" t="str">
        <f aca="false">IF(F476=0,"***","")</f>
        <v/>
      </c>
    </row>
    <row r="477" customFormat="false" ht="14.4" hidden="false" customHeight="false" outlineLevel="0" collapsed="false">
      <c r="D477" s="76" t="s">
        <v>705</v>
      </c>
      <c r="E477" s="78" t="n">
        <v>30024</v>
      </c>
      <c r="F477" s="78" t="n">
        <v>500</v>
      </c>
      <c r="G477" s="0" t="str">
        <f aca="false">IF(F477=0,"***","")</f>
        <v/>
      </c>
    </row>
    <row r="478" customFormat="false" ht="14.4" hidden="false" customHeight="false" outlineLevel="0" collapsed="false">
      <c r="D478" s="76" t="s">
        <v>706</v>
      </c>
      <c r="E478" s="78" t="n">
        <v>30024</v>
      </c>
      <c r="F478" s="78" t="n">
        <v>601</v>
      </c>
      <c r="G478" s="0" t="str">
        <f aca="false">IF(F478=0,"***","")</f>
        <v/>
      </c>
    </row>
    <row r="479" customFormat="false" ht="14.4" hidden="false" customHeight="false" outlineLevel="0" collapsed="false">
      <c r="D479" s="76" t="s">
        <v>707</v>
      </c>
      <c r="E479" s="78" t="n">
        <v>30024</v>
      </c>
      <c r="F479" s="78" t="n">
        <v>3401</v>
      </c>
      <c r="G479" s="0" t="str">
        <f aca="false">IF(F479=0,"***","")</f>
        <v/>
      </c>
    </row>
    <row r="480" customFormat="false" ht="14.4" hidden="false" customHeight="false" outlineLevel="0" collapsed="false">
      <c r="D480" s="76" t="s">
        <v>708</v>
      </c>
      <c r="E480" s="78" t="n">
        <v>30024</v>
      </c>
      <c r="F480" s="78" t="n">
        <v>701</v>
      </c>
      <c r="G480" s="0" t="str">
        <f aca="false">IF(F480=0,"***","")</f>
        <v/>
      </c>
    </row>
    <row r="481" customFormat="false" ht="14.4" hidden="false" customHeight="false" outlineLevel="0" collapsed="false">
      <c r="D481" s="76" t="s">
        <v>709</v>
      </c>
      <c r="E481" s="78" t="n">
        <v>30024</v>
      </c>
      <c r="F481" s="78" t="n">
        <v>1801</v>
      </c>
      <c r="G481" s="0" t="str">
        <f aca="false">IF(F481=0,"***","")</f>
        <v/>
      </c>
    </row>
    <row r="482" customFormat="false" ht="14.4" hidden="false" customHeight="false" outlineLevel="0" collapsed="false">
      <c r="D482" s="76" t="s">
        <v>710</v>
      </c>
      <c r="E482" s="78" t="n">
        <v>30024</v>
      </c>
      <c r="F482" s="78" t="n">
        <v>2916</v>
      </c>
      <c r="G482" s="0" t="str">
        <f aca="false">IF(F482=0,"***","")</f>
        <v/>
      </c>
    </row>
    <row r="483" customFormat="false" ht="14.4" hidden="false" customHeight="false" outlineLevel="0" collapsed="false">
      <c r="D483" s="76" t="s">
        <v>616</v>
      </c>
      <c r="E483" s="78" t="n">
        <v>30024</v>
      </c>
      <c r="F483" s="78" t="n">
        <v>600</v>
      </c>
      <c r="G483" s="0" t="str">
        <f aca="false">IF(F483=0,"***","")</f>
        <v/>
      </c>
    </row>
    <row r="484" customFormat="false" ht="14.4" hidden="false" customHeight="false" outlineLevel="0" collapsed="false">
      <c r="D484" s="76" t="s">
        <v>711</v>
      </c>
      <c r="E484" s="78" t="n">
        <v>30024</v>
      </c>
      <c r="F484" s="78" t="n">
        <v>1303</v>
      </c>
      <c r="G484" s="0" t="str">
        <f aca="false">IF(F484=0,"***","")</f>
        <v/>
      </c>
    </row>
    <row r="485" customFormat="false" ht="14.4" hidden="false" customHeight="false" outlineLevel="0" collapsed="false">
      <c r="D485" s="76" t="s">
        <v>712</v>
      </c>
      <c r="E485" s="78" t="n">
        <v>30024</v>
      </c>
      <c r="F485" s="78" t="n">
        <v>503</v>
      </c>
      <c r="G485" s="0" t="str">
        <f aca="false">IF(F485=0,"***","")</f>
        <v/>
      </c>
    </row>
    <row r="486" customFormat="false" ht="14.4" hidden="false" customHeight="false" outlineLevel="0" collapsed="false">
      <c r="D486" s="76" t="s">
        <v>713</v>
      </c>
      <c r="E486" s="78" t="n">
        <v>30024</v>
      </c>
      <c r="F486" s="78" t="n">
        <v>2503</v>
      </c>
      <c r="G486" s="0" t="str">
        <f aca="false">IF(F486=0,"***","")</f>
        <v/>
      </c>
    </row>
    <row r="487" customFormat="false" ht="14.4" hidden="false" customHeight="false" outlineLevel="0" collapsed="false">
      <c r="D487" s="76" t="s">
        <v>714</v>
      </c>
      <c r="E487" s="78" t="n">
        <v>30024</v>
      </c>
      <c r="F487" s="78" t="n">
        <v>3301</v>
      </c>
      <c r="G487" s="0" t="str">
        <f aca="false">IF(F487=0,"***","")</f>
        <v/>
      </c>
    </row>
    <row r="488" customFormat="false" ht="14.4" hidden="false" customHeight="false" outlineLevel="0" collapsed="false">
      <c r="D488" s="76" t="s">
        <v>715</v>
      </c>
      <c r="E488" s="78" t="n">
        <v>30024</v>
      </c>
      <c r="F488" s="78" t="n">
        <v>1602</v>
      </c>
      <c r="G488" s="0" t="str">
        <f aca="false">IF(F488=0,"***","")</f>
        <v/>
      </c>
    </row>
    <row r="489" customFormat="false" ht="14.4" hidden="false" customHeight="false" outlineLevel="0" collapsed="false">
      <c r="D489" s="76" t="s">
        <v>716</v>
      </c>
      <c r="E489" s="78" t="n">
        <v>30024</v>
      </c>
      <c r="F489" s="78" t="n">
        <v>702</v>
      </c>
      <c r="G489" s="0" t="str">
        <f aca="false">IF(F489=0,"***","")</f>
        <v/>
      </c>
    </row>
    <row r="490" customFormat="false" ht="14.4" hidden="false" customHeight="false" outlineLevel="0" collapsed="false">
      <c r="D490" s="76" t="s">
        <v>717</v>
      </c>
      <c r="E490" s="78" t="n">
        <v>30024</v>
      </c>
      <c r="F490" s="78" t="n">
        <v>1304</v>
      </c>
      <c r="G490" s="0" t="str">
        <f aca="false">IF(F490=0,"***","")</f>
        <v/>
      </c>
    </row>
    <row r="491" customFormat="false" ht="14.4" hidden="false" customHeight="false" outlineLevel="0" collapsed="false">
      <c r="D491" s="76" t="s">
        <v>718</v>
      </c>
      <c r="E491" s="78" t="n">
        <v>30024</v>
      </c>
      <c r="F491" s="78" t="n">
        <v>1305</v>
      </c>
      <c r="G491" s="0" t="str">
        <f aca="false">IF(F491=0,"***","")</f>
        <v/>
      </c>
    </row>
    <row r="492" customFormat="false" ht="14.4" hidden="false" customHeight="false" outlineLevel="0" collapsed="false">
      <c r="D492" s="76" t="s">
        <v>719</v>
      </c>
      <c r="E492" s="78" t="n">
        <v>30024</v>
      </c>
      <c r="F492" s="78" t="n">
        <v>2903</v>
      </c>
      <c r="G492" s="0" t="str">
        <f aca="false">IF(F492=0,"***","")</f>
        <v/>
      </c>
    </row>
    <row r="493" customFormat="false" ht="14.4" hidden="false" customHeight="false" outlineLevel="0" collapsed="false">
      <c r="D493" s="76" t="s">
        <v>720</v>
      </c>
      <c r="E493" s="78" t="n">
        <v>30024</v>
      </c>
      <c r="F493" s="78" t="n">
        <v>3502</v>
      </c>
      <c r="G493" s="0" t="str">
        <f aca="false">IF(F493=0,"***","")</f>
        <v/>
      </c>
    </row>
    <row r="494" customFormat="false" ht="14.4" hidden="false" customHeight="false" outlineLevel="0" collapsed="false">
      <c r="D494" s="76" t="s">
        <v>721</v>
      </c>
      <c r="E494" s="78" t="n">
        <v>30024</v>
      </c>
      <c r="F494" s="78" t="n">
        <v>703</v>
      </c>
      <c r="G494" s="0" t="str">
        <f aca="false">IF(F494=0,"***","")</f>
        <v/>
      </c>
    </row>
    <row r="495" customFormat="false" ht="14.4" hidden="false" customHeight="false" outlineLevel="0" collapsed="false">
      <c r="D495" s="76" t="s">
        <v>722</v>
      </c>
      <c r="E495" s="78" t="n">
        <v>30024</v>
      </c>
      <c r="F495" s="78" t="n">
        <v>700</v>
      </c>
      <c r="G495" s="0" t="str">
        <f aca="false">IF(F495=0,"***","")</f>
        <v/>
      </c>
    </row>
    <row r="496" customFormat="false" ht="14.4" hidden="false" customHeight="false" outlineLevel="0" collapsed="false">
      <c r="D496" s="76" t="s">
        <v>723</v>
      </c>
      <c r="E496" s="78" t="n">
        <v>30024</v>
      </c>
      <c r="F496" s="78" t="n">
        <v>2906</v>
      </c>
      <c r="G496" s="0" t="str">
        <f aca="false">IF(F496=0,"***","")</f>
        <v/>
      </c>
    </row>
    <row r="497" customFormat="false" ht="14.4" hidden="false" customHeight="false" outlineLevel="0" collapsed="false">
      <c r="D497" s="76" t="s">
        <v>724</v>
      </c>
      <c r="E497" s="78" t="n">
        <v>30024</v>
      </c>
      <c r="F497" s="78" t="n">
        <v>2202</v>
      </c>
      <c r="G497" s="0" t="str">
        <f aca="false">IF(F497=0,"***","")</f>
        <v/>
      </c>
    </row>
    <row r="498" customFormat="false" ht="14.4" hidden="false" customHeight="false" outlineLevel="0" collapsed="false">
      <c r="D498" s="76" t="s">
        <v>725</v>
      </c>
      <c r="E498" s="78" t="n">
        <v>30024</v>
      </c>
      <c r="F498" s="78" t="n">
        <v>2402</v>
      </c>
      <c r="G498" s="0" t="str">
        <f aca="false">IF(F498=0,"***","")</f>
        <v/>
      </c>
    </row>
    <row r="499" customFormat="false" ht="14.4" hidden="false" customHeight="false" outlineLevel="0" collapsed="false">
      <c r="D499" s="76" t="s">
        <v>726</v>
      </c>
      <c r="E499" s="78" t="n">
        <v>30024</v>
      </c>
      <c r="F499" s="78" t="n">
        <v>2</v>
      </c>
      <c r="G499" s="0" t="str">
        <f aca="false">IF(F499=0,"***","")</f>
        <v/>
      </c>
    </row>
    <row r="500" customFormat="false" ht="14.4" hidden="false" customHeight="false" outlineLevel="0" collapsed="false">
      <c r="D500" s="76" t="s">
        <v>727</v>
      </c>
      <c r="E500" s="78" t="n">
        <v>30024</v>
      </c>
      <c r="F500" s="78" t="n">
        <v>2904</v>
      </c>
      <c r="G500" s="0" t="str">
        <f aca="false">IF(F500=0,"***","")</f>
        <v/>
      </c>
    </row>
    <row r="501" customFormat="false" ht="14.4" hidden="false" customHeight="false" outlineLevel="0" collapsed="false">
      <c r="D501" s="76" t="s">
        <v>728</v>
      </c>
      <c r="E501" s="78" t="n">
        <v>30024</v>
      </c>
      <c r="F501" s="78" t="n">
        <v>1003</v>
      </c>
      <c r="G501" s="0" t="str">
        <f aca="false">IF(F501=0,"***","")</f>
        <v/>
      </c>
    </row>
    <row r="502" customFormat="false" ht="14.4" hidden="false" customHeight="false" outlineLevel="0" collapsed="false">
      <c r="D502" s="76" t="s">
        <v>729</v>
      </c>
      <c r="E502" s="78" t="n">
        <v>30024</v>
      </c>
      <c r="F502" s="78" t="n">
        <v>404</v>
      </c>
      <c r="G502" s="0" t="str">
        <f aca="false">IF(F502=0,"***","")</f>
        <v/>
      </c>
    </row>
    <row r="503" customFormat="false" ht="14.4" hidden="false" customHeight="false" outlineLevel="0" collapsed="false">
      <c r="D503" s="76" t="s">
        <v>730</v>
      </c>
      <c r="E503" s="78" t="n">
        <v>30024</v>
      </c>
      <c r="F503" s="78" t="n">
        <v>800</v>
      </c>
      <c r="G503" s="0" t="str">
        <f aca="false">IF(F503=0,"***","")</f>
        <v/>
      </c>
    </row>
    <row r="504" customFormat="false" ht="14.4" hidden="false" customHeight="false" outlineLevel="0" collapsed="false">
      <c r="D504" s="76" t="s">
        <v>731</v>
      </c>
      <c r="E504" s="78" t="n">
        <v>30024</v>
      </c>
      <c r="F504" s="78" t="n">
        <v>2003</v>
      </c>
      <c r="G504" s="0" t="str">
        <f aca="false">IF(F504=0,"***","")</f>
        <v/>
      </c>
    </row>
    <row r="505" customFormat="false" ht="14.4" hidden="false" customHeight="false" outlineLevel="0" collapsed="false">
      <c r="D505" s="76" t="s">
        <v>732</v>
      </c>
      <c r="E505" s="78" t="n">
        <v>30024</v>
      </c>
      <c r="F505" s="78" t="n">
        <v>2907</v>
      </c>
      <c r="G505" s="0" t="str">
        <f aca="false">IF(F505=0,"***","")</f>
        <v/>
      </c>
    </row>
    <row r="506" customFormat="false" ht="14.4" hidden="false" customHeight="false" outlineLevel="0" collapsed="false">
      <c r="D506" s="76" t="s">
        <v>733</v>
      </c>
      <c r="E506" s="78" t="n">
        <v>30024</v>
      </c>
      <c r="F506" s="78" t="n">
        <v>5</v>
      </c>
      <c r="G506" s="0" t="str">
        <f aca="false">IF(F506=0,"***","")</f>
        <v/>
      </c>
    </row>
    <row r="507" customFormat="false" ht="14.4" hidden="false" customHeight="false" outlineLevel="0" collapsed="false">
      <c r="D507" s="76" t="s">
        <v>734</v>
      </c>
      <c r="E507" s="78" t="n">
        <v>30024</v>
      </c>
      <c r="F507" s="78" t="n">
        <v>1401</v>
      </c>
      <c r="G507" s="0" t="str">
        <f aca="false">IF(F507=0,"***","")</f>
        <v/>
      </c>
    </row>
    <row r="508" customFormat="false" ht="14.4" hidden="false" customHeight="false" outlineLevel="0" collapsed="false">
      <c r="D508" s="76" t="s">
        <v>735</v>
      </c>
      <c r="E508" s="78" t="n">
        <v>30024</v>
      </c>
      <c r="F508" s="78" t="n">
        <v>3201</v>
      </c>
      <c r="G508" s="0" t="str">
        <f aca="false">IF(F508=0,"***","")</f>
        <v/>
      </c>
    </row>
    <row r="509" customFormat="false" ht="14.4" hidden="false" customHeight="false" outlineLevel="0" collapsed="false">
      <c r="D509" s="76" t="s">
        <v>736</v>
      </c>
      <c r="E509" s="78" t="n">
        <v>30024</v>
      </c>
      <c r="F509" s="78" t="n">
        <v>1002</v>
      </c>
      <c r="G509" s="0" t="str">
        <f aca="false">IF(F509=0,"***","")</f>
        <v/>
      </c>
    </row>
    <row r="510" customFormat="false" ht="14.4" hidden="false" customHeight="false" outlineLevel="0" collapsed="false">
      <c r="D510" s="76" t="s">
        <v>737</v>
      </c>
      <c r="E510" s="78" t="n">
        <v>30024</v>
      </c>
      <c r="F510" s="78" t="n">
        <v>3601</v>
      </c>
      <c r="G510" s="0" t="str">
        <f aca="false">IF(F510=0,"***","")</f>
        <v/>
      </c>
    </row>
    <row r="511" customFormat="false" ht="14.4" hidden="false" customHeight="false" outlineLevel="0" collapsed="false">
      <c r="D511" s="76" t="s">
        <v>738</v>
      </c>
      <c r="E511" s="78" t="n">
        <v>30024</v>
      </c>
      <c r="F511" s="78" t="n">
        <v>2201</v>
      </c>
      <c r="G511" s="0" t="str">
        <f aca="false">IF(F511=0,"***","")</f>
        <v/>
      </c>
    </row>
    <row r="512" customFormat="false" ht="14.4" hidden="false" customHeight="false" outlineLevel="0" collapsed="false">
      <c r="D512" s="76" t="s">
        <v>739</v>
      </c>
      <c r="E512" s="78" t="n">
        <v>30024</v>
      </c>
      <c r="F512" s="78" t="n">
        <v>1201</v>
      </c>
      <c r="G512" s="0" t="str">
        <f aca="false">IF(F512=0,"***","")</f>
        <v/>
      </c>
    </row>
    <row r="513" customFormat="false" ht="14.4" hidden="false" customHeight="false" outlineLevel="0" collapsed="false">
      <c r="D513" s="76" t="s">
        <v>740</v>
      </c>
      <c r="E513" s="78" t="n">
        <v>30024</v>
      </c>
      <c r="F513" s="78" t="n">
        <v>3204</v>
      </c>
      <c r="G513" s="0" t="str">
        <f aca="false">IF(F513=0,"***","")</f>
        <v/>
      </c>
    </row>
    <row r="514" customFormat="false" ht="14.4" hidden="false" customHeight="false" outlineLevel="0" collapsed="false">
      <c r="D514" s="76" t="s">
        <v>741</v>
      </c>
      <c r="E514" s="78" t="n">
        <v>30024</v>
      </c>
      <c r="F514" s="78" t="n">
        <v>2301</v>
      </c>
      <c r="G514" s="0" t="str">
        <f aca="false">IF(F514=0,"***","")</f>
        <v/>
      </c>
    </row>
    <row r="515" customFormat="false" ht="14.4" hidden="false" customHeight="false" outlineLevel="0" collapsed="false">
      <c r="D515" s="76" t="s">
        <v>742</v>
      </c>
      <c r="E515" s="78" t="n">
        <v>30024</v>
      </c>
      <c r="F515" s="78" t="n">
        <v>1310</v>
      </c>
      <c r="G515" s="0" t="str">
        <f aca="false">IF(F515=0,"***","")</f>
        <v/>
      </c>
    </row>
    <row r="516" customFormat="false" ht="14.4" hidden="false" customHeight="false" outlineLevel="0" collapsed="false">
      <c r="D516" s="76" t="s">
        <v>743</v>
      </c>
      <c r="E516" s="78" t="n">
        <v>30024</v>
      </c>
      <c r="F516" s="78" t="n">
        <v>3404</v>
      </c>
      <c r="G516" s="0" t="str">
        <f aca="false">IF(F516=0,"***","")</f>
        <v/>
      </c>
    </row>
    <row r="517" customFormat="false" ht="14.4" hidden="false" customHeight="false" outlineLevel="0" collapsed="false">
      <c r="D517" s="76" t="s">
        <v>744</v>
      </c>
      <c r="E517" s="78" t="n">
        <v>30024</v>
      </c>
      <c r="F517" s="78" t="n">
        <v>2700</v>
      </c>
      <c r="G517" s="0" t="str">
        <f aca="false">IF(F517=0,"***","")</f>
        <v/>
      </c>
    </row>
    <row r="518" customFormat="false" ht="14.4" hidden="false" customHeight="false" outlineLevel="0" collapsed="false">
      <c r="D518" s="76" t="s">
        <v>745</v>
      </c>
      <c r="E518" s="78" t="n">
        <v>30024</v>
      </c>
      <c r="F518" s="78" t="n">
        <v>507</v>
      </c>
      <c r="G518" s="0" t="str">
        <f aca="false">IF(F518=0,"***","")</f>
        <v/>
      </c>
    </row>
    <row r="519" customFormat="false" ht="14.4" hidden="false" customHeight="false" outlineLevel="0" collapsed="false">
      <c r="D519" s="76" t="s">
        <v>746</v>
      </c>
      <c r="E519" s="78" t="n">
        <v>30024</v>
      </c>
      <c r="F519" s="78" t="n">
        <v>1004</v>
      </c>
      <c r="G519" s="0" t="str">
        <f aca="false">IF(F519=0,"***","")</f>
        <v/>
      </c>
    </row>
    <row r="520" customFormat="false" ht="14.4" hidden="false" customHeight="false" outlineLevel="0" collapsed="false">
      <c r="D520" s="76" t="s">
        <v>747</v>
      </c>
      <c r="E520" s="78" t="n">
        <v>30024</v>
      </c>
      <c r="F520" s="78" t="n">
        <v>405</v>
      </c>
      <c r="G520" s="0" t="str">
        <f aca="false">IF(F520=0,"***","")</f>
        <v/>
      </c>
    </row>
    <row r="521" customFormat="false" ht="14.4" hidden="false" customHeight="false" outlineLevel="0" collapsed="false">
      <c r="D521" s="76" t="s">
        <v>748</v>
      </c>
      <c r="E521" s="78" t="n">
        <v>30024</v>
      </c>
      <c r="F521" s="78" t="n">
        <v>2602</v>
      </c>
      <c r="G521" s="0" t="str">
        <f aca="false">IF(F521=0,"***","")</f>
        <v/>
      </c>
    </row>
    <row r="522" customFormat="false" ht="14.4" hidden="false" customHeight="false" outlineLevel="0" collapsed="false">
      <c r="D522" s="76" t="s">
        <v>749</v>
      </c>
      <c r="E522" s="78" t="n">
        <v>30024</v>
      </c>
      <c r="F522" s="78" t="n">
        <v>1000</v>
      </c>
      <c r="G522" s="0" t="str">
        <f aca="false">IF(F522=0,"***","")</f>
        <v/>
      </c>
    </row>
    <row r="523" customFormat="false" ht="14.4" hidden="false" customHeight="false" outlineLevel="0" collapsed="false">
      <c r="D523" s="76" t="s">
        <v>750</v>
      </c>
      <c r="E523" s="78" t="n">
        <v>30024</v>
      </c>
      <c r="F523" s="78" t="n">
        <v>2505</v>
      </c>
      <c r="G523" s="0" t="str">
        <f aca="false">IF(F523=0,"***","")</f>
        <v/>
      </c>
    </row>
    <row r="524" customFormat="false" ht="14.4" hidden="false" customHeight="false" outlineLevel="0" collapsed="false">
      <c r="D524" s="76" t="s">
        <v>751</v>
      </c>
      <c r="E524" s="78" t="n">
        <v>30024</v>
      </c>
      <c r="F524" s="78" t="n">
        <v>1100</v>
      </c>
      <c r="G524" s="0" t="str">
        <f aca="false">IF(F524=0,"***","")</f>
        <v/>
      </c>
    </row>
    <row r="525" customFormat="false" ht="14.4" hidden="false" customHeight="false" outlineLevel="0" collapsed="false">
      <c r="D525" s="76" t="s">
        <v>752</v>
      </c>
      <c r="E525" s="78" t="n">
        <v>30024</v>
      </c>
      <c r="F525" s="78" t="n">
        <v>3402</v>
      </c>
      <c r="G525" s="0" t="str">
        <f aca="false">IF(F525=0,"***","")</f>
        <v/>
      </c>
    </row>
    <row r="526" customFormat="false" ht="14.4" hidden="false" customHeight="false" outlineLevel="0" collapsed="false">
      <c r="D526" s="76" t="s">
        <v>753</v>
      </c>
      <c r="E526" s="78" t="n">
        <v>30024</v>
      </c>
      <c r="F526" s="78" t="n">
        <v>1803</v>
      </c>
      <c r="G526" s="0" t="str">
        <f aca="false">IF(F526=0,"***","")</f>
        <v/>
      </c>
    </row>
    <row r="527" customFormat="false" ht="14.4" hidden="false" customHeight="false" outlineLevel="0" collapsed="false">
      <c r="D527" s="76" t="s">
        <v>754</v>
      </c>
      <c r="E527" s="78" t="n">
        <v>30024</v>
      </c>
      <c r="F527" s="78" t="n">
        <v>1200</v>
      </c>
      <c r="G527" s="0" t="str">
        <f aca="false">IF(F527=0,"***","")</f>
        <v/>
      </c>
    </row>
    <row r="528" customFormat="false" ht="14.4" hidden="false" customHeight="false" outlineLevel="0" collapsed="false">
      <c r="D528" s="76" t="s">
        <v>755</v>
      </c>
      <c r="E528" s="78" t="n">
        <v>30024</v>
      </c>
      <c r="F528" s="78" t="n">
        <v>1501</v>
      </c>
      <c r="G528" s="0" t="str">
        <f aca="false">IF(F528=0,"***","")</f>
        <v/>
      </c>
    </row>
    <row r="529" customFormat="false" ht="14.4" hidden="false" customHeight="false" outlineLevel="0" collapsed="false">
      <c r="D529" s="76" t="s">
        <v>756</v>
      </c>
      <c r="E529" s="78" t="n">
        <v>30024</v>
      </c>
      <c r="F529" s="78" t="n">
        <v>3602</v>
      </c>
      <c r="G529" s="0" t="str">
        <f aca="false">IF(F529=0,"***","")</f>
        <v/>
      </c>
    </row>
    <row r="530" customFormat="false" ht="14.4" hidden="false" customHeight="false" outlineLevel="0" collapsed="false">
      <c r="D530" s="76" t="s">
        <v>757</v>
      </c>
      <c r="E530" s="78" t="n">
        <v>30024</v>
      </c>
      <c r="F530" s="78" t="n">
        <v>3</v>
      </c>
      <c r="G530" s="0" t="str">
        <f aca="false">IF(F530=0,"***","")</f>
        <v/>
      </c>
    </row>
    <row r="531" customFormat="false" ht="14.4" hidden="false" customHeight="false" outlineLevel="0" collapsed="false">
      <c r="D531" s="76" t="s">
        <v>758</v>
      </c>
      <c r="E531" s="78" t="n">
        <v>30024</v>
      </c>
      <c r="F531" s="78" t="n">
        <v>1400</v>
      </c>
      <c r="G531" s="0" t="str">
        <f aca="false">IF(F531=0,"***","")</f>
        <v/>
      </c>
    </row>
    <row r="532" customFormat="false" ht="14.4" hidden="false" customHeight="false" outlineLevel="0" collapsed="false">
      <c r="D532" s="76" t="s">
        <v>759</v>
      </c>
      <c r="E532" s="78" t="n">
        <v>30024</v>
      </c>
      <c r="F532" s="78" t="n">
        <v>1500</v>
      </c>
      <c r="G532" s="0" t="str">
        <f aca="false">IF(F532=0,"***","")</f>
        <v/>
      </c>
    </row>
    <row r="533" customFormat="false" ht="14.4" hidden="false" customHeight="false" outlineLevel="0" collapsed="false">
      <c r="D533" s="76" t="s">
        <v>670</v>
      </c>
      <c r="E533" s="78" t="n">
        <v>30024</v>
      </c>
      <c r="F533" s="78" t="n">
        <v>3213</v>
      </c>
      <c r="G533" s="0" t="str">
        <f aca="false">IF(F533=0,"***","")</f>
        <v/>
      </c>
    </row>
    <row r="534" customFormat="false" ht="14.4" hidden="false" customHeight="false" outlineLevel="0" collapsed="false">
      <c r="D534" s="76" t="s">
        <v>760</v>
      </c>
      <c r="E534" s="78" t="n">
        <v>30024</v>
      </c>
      <c r="F534" s="78" t="n">
        <v>2501</v>
      </c>
      <c r="G534" s="0" t="str">
        <f aca="false">IF(F534=0,"***","")</f>
        <v/>
      </c>
    </row>
    <row r="535" customFormat="false" ht="14.4" hidden="false" customHeight="false" outlineLevel="0" collapsed="false">
      <c r="D535" s="76" t="s">
        <v>761</v>
      </c>
      <c r="E535" s="78" t="n">
        <v>30024</v>
      </c>
      <c r="F535" s="78" t="n">
        <v>304</v>
      </c>
      <c r="G535" s="0" t="str">
        <f aca="false">IF(F535=0,"***","")</f>
        <v/>
      </c>
    </row>
    <row r="536" customFormat="false" ht="14.4" hidden="false" customHeight="false" outlineLevel="0" collapsed="false">
      <c r="D536" s="76" t="s">
        <v>762</v>
      </c>
      <c r="E536" s="78" t="n">
        <v>30024</v>
      </c>
      <c r="F536" s="78" t="n">
        <v>1603</v>
      </c>
      <c r="G536" s="0" t="str">
        <f aca="false">IF(F536=0,"***","")</f>
        <v/>
      </c>
    </row>
    <row r="537" customFormat="false" ht="14.4" hidden="false" customHeight="false" outlineLevel="0" collapsed="false">
      <c r="D537" s="76" t="s">
        <v>763</v>
      </c>
      <c r="E537" s="78" t="n">
        <v>30024</v>
      </c>
      <c r="F537" s="78" t="n">
        <v>1604</v>
      </c>
      <c r="G537" s="0" t="str">
        <f aca="false">IF(F537=0,"***","")</f>
        <v/>
      </c>
    </row>
    <row r="538" customFormat="false" ht="14.4" hidden="false" customHeight="false" outlineLevel="0" collapsed="false">
      <c r="D538" s="76" t="s">
        <v>764</v>
      </c>
      <c r="E538" s="78" t="n">
        <v>30024</v>
      </c>
      <c r="F538" s="78" t="n">
        <v>1005</v>
      </c>
      <c r="G538" s="0" t="str">
        <f aca="false">IF(F538=0,"***","")</f>
        <v/>
      </c>
    </row>
    <row r="539" customFormat="false" ht="14.4" hidden="false" customHeight="false" outlineLevel="0" collapsed="false">
      <c r="D539" s="76" t="s">
        <v>765</v>
      </c>
      <c r="E539" s="78" t="n">
        <v>30024</v>
      </c>
      <c r="F539" s="78" t="n">
        <v>3303</v>
      </c>
      <c r="G539" s="0" t="str">
        <f aca="false">IF(F539=0,"***","")</f>
        <v/>
      </c>
    </row>
    <row r="540" customFormat="false" ht="14.4" hidden="false" customHeight="false" outlineLevel="0" collapsed="false">
      <c r="D540" s="76" t="s">
        <v>766</v>
      </c>
      <c r="E540" s="78" t="n">
        <v>30024</v>
      </c>
      <c r="F540" s="78" t="n">
        <v>1006</v>
      </c>
      <c r="G540" s="0" t="str">
        <f aca="false">IF(F540=0,"***","")</f>
        <v/>
      </c>
    </row>
    <row r="541" customFormat="false" ht="14.4" hidden="false" customHeight="false" outlineLevel="0" collapsed="false">
      <c r="D541" s="76" t="s">
        <v>430</v>
      </c>
      <c r="E541" s="78" t="n">
        <v>30024</v>
      </c>
      <c r="F541" s="78" t="n">
        <v>3001</v>
      </c>
      <c r="G541" s="0" t="str">
        <f aca="false">IF(F541=0,"***","")</f>
        <v/>
      </c>
    </row>
    <row r="542" customFormat="false" ht="14.4" hidden="false" customHeight="false" outlineLevel="0" collapsed="false">
      <c r="D542" s="76" t="s">
        <v>767</v>
      </c>
      <c r="E542" s="78" t="n">
        <v>30024</v>
      </c>
      <c r="F542" s="78" t="n">
        <v>1300</v>
      </c>
      <c r="G542" s="0" t="str">
        <f aca="false">IF(F542=0,"***","")</f>
        <v/>
      </c>
    </row>
    <row r="543" customFormat="false" ht="14.4" hidden="false" customHeight="false" outlineLevel="0" collapsed="false">
      <c r="D543" s="76" t="s">
        <v>768</v>
      </c>
      <c r="E543" s="78" t="n">
        <v>30024</v>
      </c>
      <c r="F543" s="78" t="n">
        <v>1007</v>
      </c>
      <c r="G543" s="0" t="str">
        <f aca="false">IF(F543=0,"***","")</f>
        <v/>
      </c>
    </row>
    <row r="544" customFormat="false" ht="14.4" hidden="false" customHeight="false" outlineLevel="0" collapsed="false">
      <c r="D544" s="76" t="s">
        <v>769</v>
      </c>
      <c r="E544" s="78" t="n">
        <v>30024</v>
      </c>
      <c r="F544" s="78" t="n">
        <v>2000</v>
      </c>
      <c r="G544" s="0" t="str">
        <f aca="false">IF(F544=0,"***","")</f>
        <v/>
      </c>
    </row>
    <row r="545" customFormat="false" ht="14.4" hidden="false" customHeight="false" outlineLevel="0" collapsed="false">
      <c r="D545" s="76" t="s">
        <v>770</v>
      </c>
      <c r="E545" s="78" t="n">
        <v>30024</v>
      </c>
      <c r="F545" s="78" t="n">
        <v>1503</v>
      </c>
      <c r="G545" s="0" t="str">
        <f aca="false">IF(F545=0,"***","")</f>
        <v/>
      </c>
    </row>
    <row r="546" customFormat="false" ht="14.4" hidden="false" customHeight="false" outlineLevel="0" collapsed="false">
      <c r="D546" s="76" t="s">
        <v>771</v>
      </c>
      <c r="E546" s="78" t="n">
        <v>30024</v>
      </c>
      <c r="F546" s="78" t="n">
        <v>704</v>
      </c>
      <c r="G546" s="0" t="str">
        <f aca="false">IF(F546=0,"***","")</f>
        <v/>
      </c>
    </row>
    <row r="547" customFormat="false" ht="14.4" hidden="false" customHeight="false" outlineLevel="0" collapsed="false">
      <c r="D547" s="76" t="s">
        <v>772</v>
      </c>
      <c r="E547" s="78" t="n">
        <v>30024</v>
      </c>
      <c r="F547" s="78" t="n">
        <v>3300</v>
      </c>
      <c r="G547" s="0" t="str">
        <f aca="false">IF(F547=0,"***","")</f>
        <v/>
      </c>
    </row>
    <row r="548" customFormat="false" ht="14.4" hidden="false" customHeight="false" outlineLevel="0" collapsed="false">
      <c r="D548" s="76" t="s">
        <v>349</v>
      </c>
      <c r="E548" s="78" t="n">
        <v>30024</v>
      </c>
      <c r="F548" s="78" t="n">
        <v>2703</v>
      </c>
      <c r="G548" s="0" t="str">
        <f aca="false">IF(F548=0,"***","")</f>
        <v/>
      </c>
    </row>
    <row r="549" customFormat="false" ht="14.4" hidden="false" customHeight="false" outlineLevel="0" collapsed="false">
      <c r="D549" s="76" t="s">
        <v>289</v>
      </c>
      <c r="E549" s="78" t="n">
        <v>30024</v>
      </c>
      <c r="F549" s="78" t="n">
        <v>202</v>
      </c>
      <c r="G549" s="0" t="str">
        <f aca="false">IF(F549=0,"***","")</f>
        <v/>
      </c>
    </row>
    <row r="550" customFormat="false" ht="14.4" hidden="false" customHeight="false" outlineLevel="0" collapsed="false">
      <c r="D550" s="76" t="s">
        <v>773</v>
      </c>
      <c r="E550" s="78" t="n">
        <v>30024</v>
      </c>
      <c r="F550" s="78" t="n">
        <v>2604</v>
      </c>
      <c r="G550" s="0" t="str">
        <f aca="false">IF(F550=0,"***","")</f>
        <v/>
      </c>
    </row>
    <row r="551" customFormat="false" ht="14.4" hidden="false" customHeight="false" outlineLevel="0" collapsed="false">
      <c r="D551" s="76" t="s">
        <v>774</v>
      </c>
      <c r="E551" s="78" t="n">
        <v>30024</v>
      </c>
      <c r="F551" s="78" t="n">
        <v>2506</v>
      </c>
      <c r="G551" s="0" t="str">
        <f aca="false">IF(F551=0,"***","")</f>
        <v/>
      </c>
    </row>
    <row r="552" customFormat="false" ht="14.4" hidden="false" customHeight="false" outlineLevel="0" collapsed="false">
      <c r="D552" s="76" t="s">
        <v>775</v>
      </c>
      <c r="E552" s="78" t="n">
        <v>30024</v>
      </c>
      <c r="F552" s="78" t="n">
        <v>2005</v>
      </c>
      <c r="G552" s="0" t="str">
        <f aca="false">IF(F552=0,"***","")</f>
        <v/>
      </c>
    </row>
    <row r="553" customFormat="false" ht="14.4" hidden="false" customHeight="false" outlineLevel="0" collapsed="false">
      <c r="D553" s="76" t="s">
        <v>175</v>
      </c>
      <c r="E553" s="78" t="n">
        <v>30024</v>
      </c>
      <c r="F553" s="78" t="n">
        <v>0</v>
      </c>
      <c r="G553" s="0" t="str">
        <f aca="false">IF(F553=0,"***","")</f>
        <v>***</v>
      </c>
    </row>
    <row r="554" customFormat="false" ht="14.4" hidden="false" customHeight="false" outlineLevel="0" collapsed="false">
      <c r="D554" s="76" t="s">
        <v>175</v>
      </c>
      <c r="E554" s="78" t="n">
        <v>30024</v>
      </c>
      <c r="F554" s="78" t="n">
        <v>4</v>
      </c>
      <c r="G554" s="0" t="str">
        <f aca="false">IF(F554=0,"***","")</f>
        <v/>
      </c>
    </row>
    <row r="555" customFormat="false" ht="14.4" hidden="false" customHeight="false" outlineLevel="0" collapsed="false">
      <c r="D555" s="76" t="s">
        <v>776</v>
      </c>
      <c r="E555" s="78" t="n">
        <v>30024</v>
      </c>
      <c r="F555" s="78" t="n">
        <v>1001</v>
      </c>
      <c r="G555" s="0" t="str">
        <f aca="false">IF(F555=0,"***","")</f>
        <v/>
      </c>
    </row>
    <row r="556" customFormat="false" ht="14.4" hidden="false" customHeight="false" outlineLevel="0" collapsed="false">
      <c r="D556" s="76" t="s">
        <v>777</v>
      </c>
      <c r="E556" s="78" t="n">
        <v>30024</v>
      </c>
      <c r="F556" s="78" t="n">
        <v>2902</v>
      </c>
      <c r="G556" s="0" t="str">
        <f aca="false">IF(F556=0,"***","")</f>
        <v/>
      </c>
    </row>
    <row r="557" customFormat="false" ht="14.4" hidden="false" customHeight="false" outlineLevel="0" collapsed="false">
      <c r="D557" s="76" t="s">
        <v>778</v>
      </c>
      <c r="E557" s="78" t="n">
        <v>30024</v>
      </c>
      <c r="F557" s="78" t="n">
        <v>2104</v>
      </c>
      <c r="G557" s="0" t="str">
        <f aca="false">IF(F557=0,"***","")</f>
        <v/>
      </c>
    </row>
    <row r="558" customFormat="false" ht="14.4" hidden="false" customHeight="false" outlineLevel="0" collapsed="false">
      <c r="D558" s="76" t="s">
        <v>779</v>
      </c>
      <c r="E558" s="78" t="n">
        <v>30024</v>
      </c>
      <c r="F558" s="78" t="n">
        <v>1802</v>
      </c>
      <c r="G558" s="0" t="str">
        <f aca="false">IF(F558=0,"***","")</f>
        <v/>
      </c>
    </row>
    <row r="559" customFormat="false" ht="14.4" hidden="false" customHeight="false" outlineLevel="0" collapsed="false">
      <c r="D559" s="76" t="s">
        <v>780</v>
      </c>
      <c r="E559" s="78" t="n">
        <v>30024</v>
      </c>
      <c r="F559" s="78" t="n">
        <v>3302</v>
      </c>
      <c r="G559" s="0" t="str">
        <f aca="false">IF(F559=0,"***","")</f>
        <v/>
      </c>
    </row>
    <row r="560" customFormat="false" ht="14.4" hidden="false" customHeight="false" outlineLevel="0" collapsed="false">
      <c r="D560" s="76" t="s">
        <v>781</v>
      </c>
      <c r="E560" s="78" t="n">
        <v>30024</v>
      </c>
      <c r="F560" s="78" t="n">
        <v>2504</v>
      </c>
      <c r="G560" s="0" t="str">
        <f aca="false">IF(F560=0,"***","")</f>
        <v/>
      </c>
    </row>
    <row r="561" customFormat="false" ht="14.4" hidden="false" customHeight="false" outlineLevel="0" collapsed="false">
      <c r="D561" s="76" t="s">
        <v>782</v>
      </c>
      <c r="E561" s="78" t="n">
        <v>30024</v>
      </c>
      <c r="F561" s="78" t="n">
        <v>1402</v>
      </c>
      <c r="G561" s="0" t="str">
        <f aca="false">IF(F561=0,"***","")</f>
        <v/>
      </c>
    </row>
    <row r="562" customFormat="false" ht="14.4" hidden="false" customHeight="false" outlineLevel="0" collapsed="false">
      <c r="D562" s="76" t="s">
        <v>783</v>
      </c>
      <c r="E562" s="78" t="n">
        <v>30024</v>
      </c>
      <c r="F562" s="78" t="n">
        <v>1403</v>
      </c>
      <c r="G562" s="0" t="str">
        <f aca="false">IF(F562=0,"***","")</f>
        <v/>
      </c>
    </row>
    <row r="563" customFormat="false" ht="14.4" hidden="false" customHeight="false" outlineLevel="0" collapsed="false">
      <c r="D563" s="76" t="s">
        <v>784</v>
      </c>
      <c r="E563" s="78" t="n">
        <v>30024</v>
      </c>
      <c r="F563" s="78" t="n">
        <v>3304</v>
      </c>
      <c r="G563" s="0" t="str">
        <f aca="false">IF(F563=0,"***","")</f>
        <v/>
      </c>
    </row>
    <row r="564" customFormat="false" ht="14.4" hidden="false" customHeight="false" outlineLevel="0" collapsed="false">
      <c r="D564" s="76" t="s">
        <v>785</v>
      </c>
      <c r="E564" s="78" t="n">
        <v>30024</v>
      </c>
      <c r="F564" s="78" t="n">
        <v>3101</v>
      </c>
      <c r="G564" s="0" t="str">
        <f aca="false">IF(F564=0,"***","")</f>
        <v/>
      </c>
    </row>
    <row r="565" customFormat="false" ht="14.4" hidden="false" customHeight="false" outlineLevel="0" collapsed="false">
      <c r="D565" s="76" t="s">
        <v>786</v>
      </c>
      <c r="E565" s="78" t="n">
        <v>30024</v>
      </c>
      <c r="F565" s="78" t="n">
        <v>506</v>
      </c>
      <c r="G565" s="0" t="str">
        <f aca="false">IF(F565=0,"***","")</f>
        <v/>
      </c>
    </row>
    <row r="566" customFormat="false" ht="14.4" hidden="false" customHeight="false" outlineLevel="0" collapsed="false">
      <c r="D566" s="76" t="s">
        <v>787</v>
      </c>
      <c r="E566" s="78" t="n">
        <v>30024</v>
      </c>
      <c r="F566" s="78" t="n">
        <v>3102</v>
      </c>
      <c r="G566" s="0" t="str">
        <f aca="false">IF(F566=0,"***","")</f>
        <v/>
      </c>
    </row>
    <row r="567" customFormat="false" ht="14.4" hidden="false" customHeight="false" outlineLevel="0" collapsed="false">
      <c r="D567" s="76" t="s">
        <v>788</v>
      </c>
      <c r="E567" s="78" t="n">
        <v>30024</v>
      </c>
      <c r="F567" s="78" t="n">
        <v>3305</v>
      </c>
      <c r="G567" s="0" t="str">
        <f aca="false">IF(F567=0,"***","")</f>
        <v/>
      </c>
    </row>
    <row r="568" customFormat="false" ht="14.4" hidden="false" customHeight="false" outlineLevel="0" collapsed="false">
      <c r="D568" s="76" t="s">
        <v>789</v>
      </c>
      <c r="E568" s="78" t="n">
        <v>30024</v>
      </c>
      <c r="F568" s="78" t="n">
        <v>1702</v>
      </c>
      <c r="G568" s="0" t="str">
        <f aca="false">IF(F568=0,"***","")</f>
        <v/>
      </c>
    </row>
    <row r="569" customFormat="false" ht="14.4" hidden="false" customHeight="false" outlineLevel="0" collapsed="false">
      <c r="D569" s="76" t="s">
        <v>790</v>
      </c>
      <c r="E569" s="78" t="n">
        <v>30024</v>
      </c>
      <c r="F569" s="78" t="n">
        <v>3207</v>
      </c>
      <c r="G569" s="0" t="str">
        <f aca="false">IF(F569=0,"***","")</f>
        <v/>
      </c>
    </row>
    <row r="570" customFormat="false" ht="14.4" hidden="false" customHeight="false" outlineLevel="0" collapsed="false">
      <c r="D570" s="76" t="s">
        <v>791</v>
      </c>
      <c r="E570" s="78" t="n">
        <v>30024</v>
      </c>
      <c r="F570" s="78" t="n">
        <v>1600</v>
      </c>
      <c r="G570" s="0" t="str">
        <f aca="false">IF(F570=0,"***","")</f>
        <v/>
      </c>
    </row>
    <row r="571" customFormat="false" ht="14.4" hidden="false" customHeight="false" outlineLevel="0" collapsed="false">
      <c r="D571" s="76" t="s">
        <v>792</v>
      </c>
      <c r="E571" s="78" t="n">
        <v>30024</v>
      </c>
      <c r="F571" s="78" t="n">
        <v>203</v>
      </c>
      <c r="G571" s="0" t="str">
        <f aca="false">IF(F571=0,"***","")</f>
        <v/>
      </c>
    </row>
    <row r="572" customFormat="false" ht="14.4" hidden="false" customHeight="false" outlineLevel="0" collapsed="false">
      <c r="D572" s="76" t="s">
        <v>793</v>
      </c>
      <c r="E572" s="78" t="n">
        <v>30024</v>
      </c>
      <c r="F572" s="78" t="n">
        <v>1308</v>
      </c>
      <c r="G572" s="0" t="str">
        <f aca="false">IF(F572=0,"***","")</f>
        <v/>
      </c>
    </row>
    <row r="573" customFormat="false" ht="14.4" hidden="false" customHeight="false" outlineLevel="0" collapsed="false">
      <c r="D573" s="76" t="s">
        <v>794</v>
      </c>
      <c r="E573" s="78" t="n">
        <v>30024</v>
      </c>
      <c r="F573" s="78" t="n">
        <v>102</v>
      </c>
      <c r="G573" s="0" t="str">
        <f aca="false">IF(F573=0,"***","")</f>
        <v/>
      </c>
    </row>
    <row r="574" customFormat="false" ht="14.4" hidden="false" customHeight="false" outlineLevel="0" collapsed="false">
      <c r="D574" s="76" t="s">
        <v>795</v>
      </c>
      <c r="E574" s="78" t="n">
        <v>30024</v>
      </c>
      <c r="F574" s="78" t="n">
        <v>2908</v>
      </c>
      <c r="G574" s="0" t="str">
        <f aca="false">IF(F574=0,"***","")</f>
        <v/>
      </c>
    </row>
    <row r="575" customFormat="false" ht="14.4" hidden="false" customHeight="false" outlineLevel="0" collapsed="false">
      <c r="D575" s="76" t="s">
        <v>796</v>
      </c>
      <c r="E575" s="78" t="n">
        <v>30024</v>
      </c>
      <c r="F575" s="78" t="n">
        <v>1700</v>
      </c>
      <c r="G575" s="0" t="str">
        <f aca="false">IF(F575=0,"***","")</f>
        <v/>
      </c>
    </row>
    <row r="576" customFormat="false" ht="14.4" hidden="false" customHeight="false" outlineLevel="0" collapsed="false">
      <c r="D576" s="76" t="s">
        <v>797</v>
      </c>
      <c r="E576" s="78" t="n">
        <v>30024</v>
      </c>
      <c r="F576" s="78" t="n">
        <v>1800</v>
      </c>
      <c r="G576" s="0" t="str">
        <f aca="false">IF(F576=0,"***","")</f>
        <v/>
      </c>
    </row>
    <row r="577" customFormat="false" ht="14.4" hidden="false" customHeight="false" outlineLevel="0" collapsed="false">
      <c r="D577" s="76" t="s">
        <v>798</v>
      </c>
      <c r="E577" s="78" t="n">
        <v>30024</v>
      </c>
      <c r="F577" s="78" t="n">
        <v>2909</v>
      </c>
      <c r="G577" s="0" t="str">
        <f aca="false">IF(F577=0,"***","")</f>
        <v/>
      </c>
    </row>
    <row r="578" customFormat="false" ht="14.4" hidden="false" customHeight="false" outlineLevel="0" collapsed="false">
      <c r="D578" s="76" t="s">
        <v>799</v>
      </c>
      <c r="E578" s="78" t="n">
        <v>30024</v>
      </c>
      <c r="F578" s="78" t="n">
        <v>103</v>
      </c>
      <c r="G578" s="0" t="str">
        <f aca="false">IF(F578=0,"***","")</f>
        <v/>
      </c>
    </row>
    <row r="579" customFormat="false" ht="14.4" hidden="false" customHeight="false" outlineLevel="0" collapsed="false">
      <c r="D579" s="76" t="s">
        <v>800</v>
      </c>
      <c r="E579" s="78" t="n">
        <v>30024</v>
      </c>
      <c r="F579" s="78" t="n">
        <v>6</v>
      </c>
      <c r="G579" s="0" t="str">
        <f aca="false">IF(F579=0,"***","")</f>
        <v/>
      </c>
    </row>
    <row r="580" customFormat="false" ht="14.4" hidden="false" customHeight="false" outlineLevel="0" collapsed="false">
      <c r="D580" s="76" t="s">
        <v>801</v>
      </c>
      <c r="E580" s="78" t="n">
        <v>30024</v>
      </c>
      <c r="F580" s="78" t="n">
        <v>3306</v>
      </c>
      <c r="G580" s="0" t="str">
        <f aca="false">IF(F580=0,"***","")</f>
        <v/>
      </c>
    </row>
    <row r="581" customFormat="false" ht="14.4" hidden="false" customHeight="false" outlineLevel="0" collapsed="false">
      <c r="D581" s="76" t="s">
        <v>802</v>
      </c>
      <c r="E581" s="78" t="n">
        <v>30024</v>
      </c>
      <c r="F581" s="78" t="n">
        <v>803</v>
      </c>
      <c r="G581" s="0" t="str">
        <f aca="false">IF(F581=0,"***","")</f>
        <v/>
      </c>
    </row>
    <row r="582" customFormat="false" ht="14.4" hidden="false" customHeight="false" outlineLevel="0" collapsed="false">
      <c r="D582" s="76" t="s">
        <v>803</v>
      </c>
      <c r="E582" s="78" t="n">
        <v>30024</v>
      </c>
      <c r="F582" s="78" t="n">
        <v>2100</v>
      </c>
      <c r="G582" s="0" t="str">
        <f aca="false">IF(F582=0,"***","")</f>
        <v/>
      </c>
    </row>
    <row r="583" customFormat="false" ht="14.4" hidden="false" customHeight="false" outlineLevel="0" collapsed="false">
      <c r="D583" s="76" t="s">
        <v>804</v>
      </c>
      <c r="E583" s="78" t="n">
        <v>30024</v>
      </c>
      <c r="F583" s="78" t="n">
        <v>204</v>
      </c>
      <c r="G583" s="0" t="str">
        <f aca="false">IF(F583=0,"***","")</f>
        <v/>
      </c>
    </row>
    <row r="584" customFormat="false" ht="14.4" hidden="false" customHeight="false" outlineLevel="0" collapsed="false">
      <c r="D584" s="76" t="s">
        <v>805</v>
      </c>
      <c r="E584" s="78" t="n">
        <v>30024</v>
      </c>
      <c r="F584" s="78" t="n">
        <v>2910</v>
      </c>
      <c r="G584" s="0" t="str">
        <f aca="false">IF(F584=0,"***","")</f>
        <v/>
      </c>
    </row>
    <row r="585" customFormat="false" ht="14.4" hidden="false" customHeight="false" outlineLevel="0" collapsed="false">
      <c r="D585" s="76" t="s">
        <v>806</v>
      </c>
      <c r="E585" s="78" t="n">
        <v>30024</v>
      </c>
      <c r="F585" s="78" t="n">
        <v>1202</v>
      </c>
      <c r="G585" s="0" t="str">
        <f aca="false">IF(F585=0,"***","")</f>
        <v/>
      </c>
    </row>
    <row r="586" customFormat="false" ht="14.4" hidden="false" customHeight="false" outlineLevel="0" collapsed="false">
      <c r="D586" s="76" t="s">
        <v>807</v>
      </c>
      <c r="E586" s="78" t="n">
        <v>30024</v>
      </c>
      <c r="F586" s="78" t="n">
        <v>1606</v>
      </c>
      <c r="G586" s="0" t="str">
        <f aca="false">IF(F586=0,"***","")</f>
        <v/>
      </c>
    </row>
    <row r="587" customFormat="false" ht="14.4" hidden="false" customHeight="false" outlineLevel="0" collapsed="false">
      <c r="D587" s="76" t="s">
        <v>808</v>
      </c>
      <c r="E587" s="78" t="n">
        <v>30024</v>
      </c>
      <c r="F587" s="78" t="n">
        <v>2203</v>
      </c>
      <c r="G587" s="0" t="str">
        <f aca="false">IF(F587=0,"***","")</f>
        <v/>
      </c>
    </row>
    <row r="588" customFormat="false" ht="14.4" hidden="false" customHeight="false" outlineLevel="0" collapsed="false">
      <c r="D588" s="76" t="s">
        <v>809</v>
      </c>
      <c r="E588" s="78" t="n">
        <v>30024</v>
      </c>
      <c r="F588" s="78" t="n">
        <v>2200</v>
      </c>
      <c r="G588" s="0" t="str">
        <f aca="false">IF(F588=0,"***","")</f>
        <v/>
      </c>
    </row>
    <row r="589" customFormat="false" ht="14.4" hidden="false" customHeight="false" outlineLevel="0" collapsed="false">
      <c r="D589" s="76" t="s">
        <v>810</v>
      </c>
      <c r="E589" s="78" t="n">
        <v>30024</v>
      </c>
      <c r="F589" s="78" t="n">
        <v>508</v>
      </c>
      <c r="G589" s="0" t="str">
        <f aca="false">IF(F589=0,"***","")</f>
        <v/>
      </c>
    </row>
    <row r="590" customFormat="false" ht="14.4" hidden="false" customHeight="false" outlineLevel="0" collapsed="false">
      <c r="D590" s="76" t="s">
        <v>811</v>
      </c>
      <c r="E590" s="78" t="n">
        <v>30024</v>
      </c>
      <c r="F590" s="78" t="n">
        <v>2911</v>
      </c>
      <c r="G590" s="0" t="str">
        <f aca="false">IF(F590=0,"***","")</f>
        <v/>
      </c>
    </row>
    <row r="591" customFormat="false" ht="14.4" hidden="false" customHeight="false" outlineLevel="0" collapsed="false">
      <c r="D591" s="76" t="s">
        <v>812</v>
      </c>
      <c r="E591" s="78" t="n">
        <v>30024</v>
      </c>
      <c r="F591" s="78" t="n">
        <v>509</v>
      </c>
      <c r="G591" s="0" t="str">
        <f aca="false">IF(F591=0,"***","")</f>
        <v/>
      </c>
    </row>
    <row r="592" customFormat="false" ht="14.4" hidden="false" customHeight="false" outlineLevel="0" collapsed="false">
      <c r="D592" s="76" t="s">
        <v>813</v>
      </c>
      <c r="E592" s="78" t="n">
        <v>30024</v>
      </c>
      <c r="F592" s="78" t="n">
        <v>2204</v>
      </c>
      <c r="G592" s="0" t="str">
        <f aca="false">IF(F592=0,"***","")</f>
        <v/>
      </c>
    </row>
    <row r="593" customFormat="false" ht="14.4" hidden="false" customHeight="false" outlineLevel="0" collapsed="false">
      <c r="D593" s="76" t="s">
        <v>814</v>
      </c>
      <c r="E593" s="78" t="n">
        <v>30024</v>
      </c>
      <c r="F593" s="78" t="n">
        <v>1703</v>
      </c>
      <c r="G593" s="0" t="str">
        <f aca="false">IF(F593=0,"***","")</f>
        <v/>
      </c>
    </row>
    <row r="594" customFormat="false" ht="14.4" hidden="false" customHeight="false" outlineLevel="0" collapsed="false">
      <c r="D594" s="76" t="s">
        <v>815</v>
      </c>
      <c r="E594" s="78" t="n">
        <v>30024</v>
      </c>
      <c r="F594" s="78" t="n">
        <v>2300</v>
      </c>
      <c r="G594" s="0" t="str">
        <f aca="false">IF(F594=0,"***","")</f>
        <v/>
      </c>
    </row>
    <row r="595" customFormat="false" ht="14.4" hidden="false" customHeight="false" outlineLevel="0" collapsed="false">
      <c r="D595" s="76" t="s">
        <v>816</v>
      </c>
      <c r="E595" s="78" t="n">
        <v>30024</v>
      </c>
      <c r="F595" s="78" t="n">
        <v>2400</v>
      </c>
      <c r="G595" s="0" t="str">
        <f aca="false">IF(F595=0,"***","")</f>
        <v/>
      </c>
    </row>
    <row r="596" customFormat="false" ht="14.4" hidden="false" customHeight="false" outlineLevel="0" collapsed="false">
      <c r="D596" s="76" t="s">
        <v>817</v>
      </c>
      <c r="E596" s="78" t="n">
        <v>30024</v>
      </c>
      <c r="F596" s="78" t="n">
        <v>2500</v>
      </c>
      <c r="G596" s="0" t="str">
        <f aca="false">IF(F596=0,"***","")</f>
        <v/>
      </c>
    </row>
    <row r="597" customFormat="false" ht="14.4" hidden="false" customHeight="false" outlineLevel="0" collapsed="false">
      <c r="D597" s="76" t="s">
        <v>818</v>
      </c>
      <c r="E597" s="78" t="n">
        <v>30024</v>
      </c>
      <c r="F597" s="78" t="n">
        <v>2600</v>
      </c>
      <c r="G597" s="0" t="str">
        <f aca="false">IF(F597=0,"***","")</f>
        <v/>
      </c>
    </row>
    <row r="598" customFormat="false" ht="14.4" hidden="false" customHeight="false" outlineLevel="0" collapsed="false">
      <c r="D598" s="76" t="s">
        <v>819</v>
      </c>
      <c r="E598" s="78" t="n">
        <v>30024</v>
      </c>
      <c r="F598" s="78" t="n">
        <v>205</v>
      </c>
      <c r="G598" s="0" t="str">
        <f aca="false">IF(F598=0,"***","")</f>
        <v/>
      </c>
    </row>
    <row r="599" customFormat="false" ht="14.4" hidden="false" customHeight="false" outlineLevel="0" collapsed="false">
      <c r="D599" s="76" t="s">
        <v>820</v>
      </c>
      <c r="E599" s="78" t="n">
        <v>30024</v>
      </c>
      <c r="F599" s="78" t="n">
        <v>505</v>
      </c>
      <c r="G599" s="0" t="str">
        <f aca="false">IF(F599=0,"***","")</f>
        <v/>
      </c>
    </row>
    <row r="600" customFormat="false" ht="14.4" hidden="false" customHeight="false" outlineLevel="0" collapsed="false">
      <c r="D600" s="76" t="s">
        <v>821</v>
      </c>
      <c r="E600" s="78" t="n">
        <v>30024</v>
      </c>
      <c r="F600" s="78" t="n">
        <v>206</v>
      </c>
      <c r="G600" s="0" t="str">
        <f aca="false">IF(F600=0,"***","")</f>
        <v/>
      </c>
    </row>
    <row r="601" customFormat="false" ht="14.4" hidden="false" customHeight="false" outlineLevel="0" collapsed="false">
      <c r="D601" s="76" t="s">
        <v>822</v>
      </c>
      <c r="E601" s="78" t="n">
        <v>30024</v>
      </c>
      <c r="F601" s="78" t="n">
        <v>209</v>
      </c>
      <c r="G601" s="0" t="str">
        <f aca="false">IF(F601=0,"***","")</f>
        <v/>
      </c>
    </row>
    <row r="602" customFormat="false" ht="14.4" hidden="false" customHeight="false" outlineLevel="0" collapsed="false">
      <c r="D602" s="76" t="s">
        <v>823</v>
      </c>
      <c r="E602" s="78" t="n">
        <v>30024</v>
      </c>
      <c r="F602" s="78" t="n">
        <v>805</v>
      </c>
      <c r="G602" s="0" t="str">
        <f aca="false">IF(F602=0,"***","")</f>
        <v/>
      </c>
    </row>
    <row r="603" customFormat="false" ht="14.4" hidden="false" customHeight="false" outlineLevel="0" collapsed="false">
      <c r="D603" s="76" t="s">
        <v>824</v>
      </c>
      <c r="E603" s="78" t="n">
        <v>30024</v>
      </c>
      <c r="F603" s="78" t="n">
        <v>1311</v>
      </c>
      <c r="G603" s="0" t="str">
        <f aca="false">IF(F603=0,"***","")</f>
        <v/>
      </c>
    </row>
    <row r="604" customFormat="false" ht="14.4" hidden="false" customHeight="false" outlineLevel="0" collapsed="false">
      <c r="D604" s="76" t="s">
        <v>825</v>
      </c>
      <c r="E604" s="78" t="n">
        <v>30024</v>
      </c>
      <c r="F604" s="78" t="n">
        <v>1607</v>
      </c>
      <c r="G604" s="0" t="str">
        <f aca="false">IF(F604=0,"***","")</f>
        <v/>
      </c>
    </row>
    <row r="605" customFormat="false" ht="14.4" hidden="false" customHeight="false" outlineLevel="0" collapsed="false">
      <c r="D605" s="76" t="s">
        <v>826</v>
      </c>
      <c r="E605" s="78" t="n">
        <v>30024</v>
      </c>
      <c r="F605" s="78" t="n">
        <v>1312</v>
      </c>
      <c r="G605" s="0" t="str">
        <f aca="false">IF(F605=0,"***","")</f>
        <v/>
      </c>
    </row>
    <row r="606" customFormat="false" ht="14.4" hidden="false" customHeight="false" outlineLevel="0" collapsed="false">
      <c r="D606" s="76" t="s">
        <v>827</v>
      </c>
      <c r="E606" s="78" t="n">
        <v>30024</v>
      </c>
      <c r="F606" s="78" t="n">
        <v>104</v>
      </c>
      <c r="G606" s="0" t="str">
        <f aca="false">IF(F606=0,"***","")</f>
        <v/>
      </c>
    </row>
    <row r="607" customFormat="false" ht="14.4" hidden="false" customHeight="false" outlineLevel="0" collapsed="false">
      <c r="D607" s="76" t="s">
        <v>828</v>
      </c>
      <c r="E607" s="78" t="n">
        <v>30024</v>
      </c>
      <c r="F607" s="78" t="n">
        <v>2900</v>
      </c>
      <c r="G607" s="0" t="str">
        <f aca="false">IF(F607=0,"***","")</f>
        <v/>
      </c>
    </row>
    <row r="608" customFormat="false" ht="14.4" hidden="false" customHeight="false" outlineLevel="0" collapsed="false">
      <c r="D608" s="76" t="s">
        <v>829</v>
      </c>
      <c r="E608" s="78" t="n">
        <v>30024</v>
      </c>
      <c r="F608" s="78" t="n">
        <v>3000</v>
      </c>
      <c r="G608" s="0" t="str">
        <f aca="false">IF(F608=0,"***","")</f>
        <v/>
      </c>
    </row>
    <row r="609" customFormat="false" ht="14.4" hidden="false" customHeight="false" outlineLevel="0" collapsed="false">
      <c r="D609" s="76" t="s">
        <v>830</v>
      </c>
      <c r="E609" s="78" t="n">
        <v>30024</v>
      </c>
      <c r="F609" s="78" t="n">
        <v>1103</v>
      </c>
      <c r="G609" s="0" t="str">
        <f aca="false">IF(F609=0,"***","")</f>
        <v/>
      </c>
    </row>
    <row r="610" customFormat="false" ht="14.4" hidden="false" customHeight="false" outlineLevel="0" collapsed="false">
      <c r="D610" s="76" t="s">
        <v>831</v>
      </c>
      <c r="E610" s="78" t="n">
        <v>30024</v>
      </c>
      <c r="F610" s="78" t="n">
        <v>1104</v>
      </c>
      <c r="G610" s="0" t="str">
        <f aca="false">IF(F610=0,"***","")</f>
        <v/>
      </c>
    </row>
    <row r="611" customFormat="false" ht="14.4" hidden="false" customHeight="false" outlineLevel="0" collapsed="false">
      <c r="D611" s="76" t="s">
        <v>832</v>
      </c>
      <c r="E611" s="78" t="n">
        <v>30024</v>
      </c>
      <c r="F611" s="78" t="n">
        <v>3103</v>
      </c>
      <c r="G611" s="0" t="str">
        <f aca="false">IF(F611=0,"***","")</f>
        <v/>
      </c>
    </row>
    <row r="612" customFormat="false" ht="14.4" hidden="false" customHeight="false" outlineLevel="0" collapsed="false">
      <c r="D612" s="76" t="s">
        <v>833</v>
      </c>
      <c r="E612" s="78" t="n">
        <v>30024</v>
      </c>
      <c r="F612" s="78" t="n">
        <v>3100</v>
      </c>
      <c r="G612" s="0" t="str">
        <f aca="false">IF(F612=0,"***","")</f>
        <v/>
      </c>
    </row>
    <row r="613" customFormat="false" ht="14.4" hidden="false" customHeight="false" outlineLevel="0" collapsed="false">
      <c r="D613" s="76" t="s">
        <v>834</v>
      </c>
      <c r="E613" s="78" t="n">
        <v>30024</v>
      </c>
      <c r="F613" s="78" t="n">
        <v>3200</v>
      </c>
      <c r="G613" s="0" t="str">
        <f aca="false">IF(F613=0,"***","")</f>
        <v/>
      </c>
    </row>
    <row r="614" customFormat="false" ht="14.4" hidden="false" customHeight="false" outlineLevel="0" collapsed="false">
      <c r="D614" s="76" t="s">
        <v>835</v>
      </c>
      <c r="E614" s="78" t="n">
        <v>30024</v>
      </c>
      <c r="F614" s="78" t="n">
        <v>2913</v>
      </c>
      <c r="G614" s="0" t="str">
        <f aca="false">IF(F614=0,"***","")</f>
        <v/>
      </c>
    </row>
    <row r="615" customFormat="false" ht="14.4" hidden="false" customHeight="false" outlineLevel="0" collapsed="false">
      <c r="D615" s="76" t="s">
        <v>836</v>
      </c>
      <c r="E615" s="78" t="n">
        <v>30024</v>
      </c>
      <c r="F615" s="78" t="n">
        <v>207</v>
      </c>
      <c r="G615" s="0" t="str">
        <f aca="false">IF(F615=0,"***","")</f>
        <v/>
      </c>
    </row>
    <row r="616" customFormat="false" ht="14.4" hidden="false" customHeight="false" outlineLevel="0" collapsed="false">
      <c r="D616" s="76" t="s">
        <v>837</v>
      </c>
      <c r="E616" s="78" t="n">
        <v>30024</v>
      </c>
      <c r="F616" s="78" t="n">
        <v>1704</v>
      </c>
      <c r="G616" s="0" t="str">
        <f aca="false">IF(F616=0,"***","")</f>
        <v/>
      </c>
    </row>
    <row r="617" customFormat="false" ht="14.4" hidden="false" customHeight="false" outlineLevel="0" collapsed="false">
      <c r="D617" s="76" t="s">
        <v>838</v>
      </c>
      <c r="E617" s="78" t="n">
        <v>30024</v>
      </c>
      <c r="F617" s="78" t="n">
        <v>208</v>
      </c>
      <c r="G617" s="0" t="str">
        <f aca="false">IF(F617=0,"***","")</f>
        <v/>
      </c>
    </row>
    <row r="618" customFormat="false" ht="14.4" hidden="false" customHeight="false" outlineLevel="0" collapsed="false">
      <c r="D618" s="76" t="s">
        <v>839</v>
      </c>
      <c r="E618" s="78" t="n">
        <v>30024</v>
      </c>
      <c r="F618" s="78" t="n">
        <v>3212</v>
      </c>
      <c r="G618" s="0" t="str">
        <f aca="false">IF(F618=0,"***","")</f>
        <v/>
      </c>
    </row>
    <row r="619" customFormat="false" ht="14.4" hidden="false" customHeight="false" outlineLevel="0" collapsed="false">
      <c r="D619" s="76" t="s">
        <v>840</v>
      </c>
      <c r="E619" s="78" t="n">
        <v>30024</v>
      </c>
      <c r="F619" s="78" t="n">
        <v>2304</v>
      </c>
      <c r="G619" s="0" t="str">
        <f aca="false">IF(F619=0,"***","")</f>
        <v/>
      </c>
    </row>
    <row r="620" customFormat="false" ht="14.4" hidden="false" customHeight="false" outlineLevel="0" collapsed="false">
      <c r="D620" s="76" t="s">
        <v>841</v>
      </c>
      <c r="E620" s="78" t="n">
        <v>30024</v>
      </c>
      <c r="F620" s="78" t="n">
        <v>1804</v>
      </c>
      <c r="G620" s="0" t="str">
        <f aca="false">IF(F620=0,"***","")</f>
        <v/>
      </c>
    </row>
    <row r="621" customFormat="false" ht="14.4" hidden="false" customHeight="false" outlineLevel="0" collapsed="false">
      <c r="D621" s="76" t="s">
        <v>842</v>
      </c>
      <c r="E621" s="78" t="n">
        <v>30024</v>
      </c>
      <c r="F621" s="78" t="n">
        <v>2915</v>
      </c>
      <c r="G621" s="0" t="str">
        <f aca="false">IF(F621=0,"***","")</f>
        <v/>
      </c>
    </row>
    <row r="622" customFormat="false" ht="14.4" hidden="false" customHeight="false" outlineLevel="0" collapsed="false">
      <c r="D622" s="76" t="s">
        <v>843</v>
      </c>
      <c r="E622" s="78" t="n">
        <v>30024</v>
      </c>
      <c r="F622" s="78" t="n">
        <v>2507</v>
      </c>
      <c r="G622" s="0" t="str">
        <f aca="false">IF(F622=0,"***","")</f>
        <v/>
      </c>
    </row>
    <row r="623" customFormat="false" ht="14.4" hidden="false" customHeight="false" outlineLevel="0" collapsed="false">
      <c r="D623" s="76" t="s">
        <v>844</v>
      </c>
      <c r="E623" s="78" t="n">
        <v>30024</v>
      </c>
      <c r="F623" s="78" t="n">
        <v>1705</v>
      </c>
      <c r="G623" s="0" t="str">
        <f aca="false">IF(F623=0,"***","")</f>
        <v/>
      </c>
    </row>
    <row r="624" customFormat="false" ht="14.4" hidden="false" customHeight="false" outlineLevel="0" collapsed="false">
      <c r="D624" s="76" t="s">
        <v>845</v>
      </c>
      <c r="E624" s="78" t="n">
        <v>30024</v>
      </c>
      <c r="F624" s="78" t="n">
        <v>1105</v>
      </c>
      <c r="G624" s="0" t="str">
        <f aca="false">IF(F624=0,"***","")</f>
        <v/>
      </c>
    </row>
    <row r="625" customFormat="false" ht="14.4" hidden="false" customHeight="false" outlineLevel="0" collapsed="false">
      <c r="D625" s="76" t="s">
        <v>846</v>
      </c>
      <c r="E625" s="78" t="n">
        <v>30024</v>
      </c>
      <c r="F625" s="78" t="n">
        <v>3400</v>
      </c>
      <c r="G625" s="0" t="str">
        <f aca="false">IF(F625=0,"***","")</f>
        <v/>
      </c>
    </row>
    <row r="626" customFormat="false" ht="14.4" hidden="false" customHeight="false" outlineLevel="0" collapsed="false">
      <c r="D626" s="76" t="s">
        <v>847</v>
      </c>
      <c r="E626" s="78" t="n">
        <v>30024</v>
      </c>
      <c r="F626" s="78" t="n">
        <v>3500</v>
      </c>
      <c r="G626" s="0" t="str">
        <f aca="false">IF(F626=0,"***","")</f>
        <v/>
      </c>
    </row>
    <row r="627" customFormat="false" ht="14.4" hidden="false" customHeight="false" outlineLevel="0" collapsed="false">
      <c r="D627" s="76" t="s">
        <v>848</v>
      </c>
      <c r="E627" s="78" t="n">
        <v>30024</v>
      </c>
      <c r="F627" s="78" t="n">
        <v>3600</v>
      </c>
      <c r="G627" s="0" t="str">
        <f aca="false">IF(F627=0,"***","")</f>
        <v/>
      </c>
    </row>
    <row r="628" customFormat="false" ht="14.4" hidden="false" customHeight="false" outlineLevel="0" collapsed="false">
      <c r="D628" s="76" t="s">
        <v>849</v>
      </c>
      <c r="E628" s="78" t="n">
        <v>30024</v>
      </c>
      <c r="F628" s="78" t="n">
        <v>3105</v>
      </c>
      <c r="G628" s="0" t="str">
        <f aca="false">IF(F628=0,"***","")</f>
        <v/>
      </c>
    </row>
    <row r="629" customFormat="false" ht="14.4" hidden="false" customHeight="false" outlineLevel="0" collapsed="false">
      <c r="D629" s="76" t="s">
        <v>850</v>
      </c>
      <c r="E629" s="78" t="n">
        <v>30025</v>
      </c>
      <c r="F629" s="78" t="n">
        <v>7</v>
      </c>
      <c r="G629" s="0" t="str">
        <f aca="false">IF(F629=0,"***","")</f>
        <v/>
      </c>
    </row>
    <row r="630" customFormat="false" ht="14.4" hidden="false" customHeight="false" outlineLevel="0" collapsed="false">
      <c r="D630" s="76" t="s">
        <v>179</v>
      </c>
      <c r="E630" s="78" t="n">
        <v>30025</v>
      </c>
      <c r="F630" s="78" t="n">
        <v>0</v>
      </c>
      <c r="G630" s="0" t="str">
        <f aca="false">IF(F630=0,"***","")</f>
        <v>***</v>
      </c>
    </row>
    <row r="631" customFormat="false" ht="14.4" hidden="false" customHeight="false" outlineLevel="0" collapsed="false">
      <c r="D631" s="76" t="s">
        <v>179</v>
      </c>
      <c r="E631" s="78" t="n">
        <v>30025</v>
      </c>
      <c r="F631" s="78" t="n">
        <v>3</v>
      </c>
      <c r="G631" s="0" t="str">
        <f aca="false">IF(F631=0,"***","")</f>
        <v/>
      </c>
    </row>
    <row r="632" customFormat="false" ht="14.4" hidden="false" customHeight="false" outlineLevel="0" collapsed="false">
      <c r="D632" s="76" t="s">
        <v>851</v>
      </c>
      <c r="E632" s="78" t="n">
        <v>30025</v>
      </c>
      <c r="F632" s="78" t="n">
        <v>4</v>
      </c>
      <c r="G632" s="0" t="str">
        <f aca="false">IF(F632=0,"***","")</f>
        <v/>
      </c>
    </row>
    <row r="633" customFormat="false" ht="14.4" hidden="false" customHeight="false" outlineLevel="0" collapsed="false">
      <c r="D633" s="76" t="s">
        <v>852</v>
      </c>
      <c r="E633" s="78" t="n">
        <v>30026</v>
      </c>
      <c r="F633" s="78" t="n">
        <v>1</v>
      </c>
      <c r="G633" s="0" t="str">
        <f aca="false">IF(F633=0,"***","")</f>
        <v/>
      </c>
    </row>
    <row r="634" customFormat="false" ht="14.4" hidden="false" customHeight="false" outlineLevel="0" collapsed="false">
      <c r="D634" s="76" t="s">
        <v>853</v>
      </c>
      <c r="E634" s="78" t="n">
        <v>30026</v>
      </c>
      <c r="F634" s="78" t="n">
        <v>2</v>
      </c>
      <c r="G634" s="0" t="str">
        <f aca="false">IF(F634=0,"***","")</f>
        <v/>
      </c>
    </row>
    <row r="635" customFormat="false" ht="14.4" hidden="false" customHeight="false" outlineLevel="0" collapsed="false">
      <c r="D635" s="76" t="s">
        <v>854</v>
      </c>
      <c r="E635" s="78" t="n">
        <v>30026</v>
      </c>
      <c r="F635" s="78" t="n">
        <v>3</v>
      </c>
      <c r="G635" s="0" t="str">
        <f aca="false">IF(F635=0,"***","")</f>
        <v/>
      </c>
    </row>
    <row r="636" customFormat="false" ht="14.4" hidden="false" customHeight="false" outlineLevel="0" collapsed="false">
      <c r="D636" s="76" t="s">
        <v>379</v>
      </c>
      <c r="E636" s="78" t="n">
        <v>30026</v>
      </c>
      <c r="F636" s="78" t="n">
        <v>4</v>
      </c>
      <c r="G636" s="0" t="str">
        <f aca="false">IF(F636=0,"***","")</f>
        <v/>
      </c>
    </row>
    <row r="637" customFormat="false" ht="14.4" hidden="false" customHeight="false" outlineLevel="0" collapsed="false">
      <c r="D637" s="76" t="s">
        <v>855</v>
      </c>
      <c r="E637" s="78" t="n">
        <v>30026</v>
      </c>
      <c r="F637" s="78" t="n">
        <v>5</v>
      </c>
      <c r="G637" s="0" t="str">
        <f aca="false">IF(F637=0,"***","")</f>
        <v/>
      </c>
    </row>
    <row r="638" customFormat="false" ht="14.4" hidden="false" customHeight="false" outlineLevel="0" collapsed="false">
      <c r="D638" s="76" t="s">
        <v>856</v>
      </c>
      <c r="E638" s="78" t="n">
        <v>30026</v>
      </c>
      <c r="F638" s="78" t="n">
        <v>6</v>
      </c>
      <c r="G638" s="0" t="str">
        <f aca="false">IF(F638=0,"***","")</f>
        <v/>
      </c>
    </row>
    <row r="639" customFormat="false" ht="14.4" hidden="false" customHeight="false" outlineLevel="0" collapsed="false">
      <c r="D639" s="76" t="s">
        <v>857</v>
      </c>
      <c r="E639" s="78" t="n">
        <v>30026</v>
      </c>
      <c r="F639" s="78" t="n">
        <v>7</v>
      </c>
      <c r="G639" s="0" t="str">
        <f aca="false">IF(F639=0,"***","")</f>
        <v/>
      </c>
    </row>
    <row r="640" customFormat="false" ht="14.4" hidden="false" customHeight="false" outlineLevel="0" collapsed="false">
      <c r="D640" s="76" t="s">
        <v>858</v>
      </c>
      <c r="E640" s="78" t="n">
        <v>30026</v>
      </c>
      <c r="F640" s="78" t="n">
        <v>8</v>
      </c>
      <c r="G640" s="0" t="str">
        <f aca="false">IF(F640=0,"***","")</f>
        <v/>
      </c>
    </row>
    <row r="641" customFormat="false" ht="14.4" hidden="false" customHeight="false" outlineLevel="0" collapsed="false">
      <c r="D641" s="76" t="s">
        <v>859</v>
      </c>
      <c r="E641" s="78" t="n">
        <v>30026</v>
      </c>
      <c r="F641" s="78" t="n">
        <v>9</v>
      </c>
      <c r="G641" s="0" t="str">
        <f aca="false">IF(F641=0,"***","")</f>
        <v/>
      </c>
    </row>
    <row r="642" customFormat="false" ht="14.4" hidden="false" customHeight="false" outlineLevel="0" collapsed="false">
      <c r="D642" s="76" t="s">
        <v>860</v>
      </c>
      <c r="E642" s="78" t="n">
        <v>30026</v>
      </c>
      <c r="F642" s="78" t="n">
        <v>0</v>
      </c>
      <c r="G642" s="0" t="str">
        <f aca="false">IF(F642=0,"***","")</f>
        <v>***</v>
      </c>
    </row>
    <row r="643" customFormat="false" ht="14.4" hidden="false" customHeight="false" outlineLevel="0" collapsed="false">
      <c r="D643" s="76" t="s">
        <v>860</v>
      </c>
      <c r="E643" s="78" t="n">
        <v>30026</v>
      </c>
      <c r="F643" s="78" t="n">
        <v>10</v>
      </c>
      <c r="G643" s="0" t="str">
        <f aca="false">IF(F643=0,"***","")</f>
        <v/>
      </c>
    </row>
    <row r="644" customFormat="false" ht="14.4" hidden="false" customHeight="false" outlineLevel="0" collapsed="false">
      <c r="D644" s="76" t="s">
        <v>861</v>
      </c>
      <c r="E644" s="78" t="n">
        <v>30026</v>
      </c>
      <c r="F644" s="78" t="n">
        <v>11</v>
      </c>
      <c r="G644" s="0" t="str">
        <f aca="false">IF(F644=0,"***","")</f>
        <v/>
      </c>
    </row>
    <row r="645" customFormat="false" ht="14.4" hidden="false" customHeight="false" outlineLevel="0" collapsed="false">
      <c r="D645" s="76" t="s">
        <v>862</v>
      </c>
      <c r="E645" s="78" t="n">
        <v>30026</v>
      </c>
      <c r="F645" s="78" t="n">
        <v>12</v>
      </c>
      <c r="G645" s="0" t="str">
        <f aca="false">IF(F645=0,"***","")</f>
        <v/>
      </c>
    </row>
    <row r="646" customFormat="false" ht="14.4" hidden="false" customHeight="false" outlineLevel="0" collapsed="false">
      <c r="D646" s="76" t="s">
        <v>863</v>
      </c>
      <c r="E646" s="78" t="n">
        <v>30026</v>
      </c>
      <c r="F646" s="78" t="n">
        <v>13</v>
      </c>
      <c r="G646" s="0" t="str">
        <f aca="false">IF(F646=0,"***","")</f>
        <v/>
      </c>
    </row>
    <row r="647" customFormat="false" ht="14.4" hidden="false" customHeight="false" outlineLevel="0" collapsed="false">
      <c r="D647" s="76" t="s">
        <v>864</v>
      </c>
      <c r="E647" s="78" t="n">
        <v>30026</v>
      </c>
      <c r="F647" s="78" t="n">
        <v>14</v>
      </c>
      <c r="G647" s="0" t="str">
        <f aca="false">IF(F647=0,"***","")</f>
        <v/>
      </c>
    </row>
    <row r="648" customFormat="false" ht="14.4" hidden="false" customHeight="false" outlineLevel="0" collapsed="false">
      <c r="D648" s="76" t="s">
        <v>865</v>
      </c>
      <c r="E648" s="78" t="n">
        <v>30026</v>
      </c>
      <c r="F648" s="78" t="n">
        <v>15</v>
      </c>
      <c r="G648" s="0" t="str">
        <f aca="false">IF(F648=0,"***","")</f>
        <v/>
      </c>
    </row>
    <row r="649" customFormat="false" ht="14.4" hidden="false" customHeight="false" outlineLevel="0" collapsed="false">
      <c r="D649" s="76" t="s">
        <v>866</v>
      </c>
      <c r="E649" s="78" t="n">
        <v>30027</v>
      </c>
      <c r="F649" s="78" t="n">
        <v>1</v>
      </c>
      <c r="G649" s="0" t="str">
        <f aca="false">IF(F649=0,"***","")</f>
        <v/>
      </c>
    </row>
    <row r="650" customFormat="false" ht="14.4" hidden="false" customHeight="false" outlineLevel="0" collapsed="false">
      <c r="D650" s="76" t="s">
        <v>867</v>
      </c>
      <c r="E650" s="78" t="n">
        <v>30027</v>
      </c>
      <c r="F650" s="78" t="n">
        <v>2</v>
      </c>
      <c r="G650" s="0" t="str">
        <f aca="false">IF(F650=0,"***","")</f>
        <v/>
      </c>
    </row>
    <row r="651" customFormat="false" ht="14.4" hidden="false" customHeight="false" outlineLevel="0" collapsed="false">
      <c r="D651" s="76" t="s">
        <v>868</v>
      </c>
      <c r="E651" s="78" t="n">
        <v>30027</v>
      </c>
      <c r="F651" s="78" t="n">
        <v>3</v>
      </c>
      <c r="G651" s="0" t="str">
        <f aca="false">IF(F651=0,"***","")</f>
        <v/>
      </c>
    </row>
    <row r="652" customFormat="false" ht="14.4" hidden="false" customHeight="false" outlineLevel="0" collapsed="false">
      <c r="D652" s="76" t="s">
        <v>869</v>
      </c>
      <c r="E652" s="78" t="n">
        <v>30027</v>
      </c>
      <c r="F652" s="78" t="n">
        <v>5</v>
      </c>
      <c r="G652" s="0" t="str">
        <f aca="false">IF(F652=0,"***","")</f>
        <v/>
      </c>
    </row>
    <row r="653" customFormat="false" ht="14.4" hidden="false" customHeight="false" outlineLevel="0" collapsed="false">
      <c r="D653" s="76" t="s">
        <v>870</v>
      </c>
      <c r="E653" s="78" t="n">
        <v>30027</v>
      </c>
      <c r="F653" s="78" t="n">
        <v>10</v>
      </c>
      <c r="G653" s="0" t="str">
        <f aca="false">IF(F653=0,"***","")</f>
        <v/>
      </c>
    </row>
    <row r="654" customFormat="false" ht="14.4" hidden="false" customHeight="false" outlineLevel="0" collapsed="false">
      <c r="D654" s="76" t="s">
        <v>871</v>
      </c>
      <c r="E654" s="78" t="n">
        <v>30027</v>
      </c>
      <c r="F654" s="78" t="n">
        <v>7</v>
      </c>
      <c r="G654" s="0" t="str">
        <f aca="false">IF(F654=0,"***","")</f>
        <v/>
      </c>
    </row>
    <row r="655" customFormat="false" ht="14.4" hidden="false" customHeight="false" outlineLevel="0" collapsed="false">
      <c r="D655" s="76" t="s">
        <v>872</v>
      </c>
      <c r="E655" s="78" t="n">
        <v>30027</v>
      </c>
      <c r="F655" s="78" t="n">
        <v>6</v>
      </c>
      <c r="G655" s="0" t="str">
        <f aca="false">IF(F655=0,"***","")</f>
        <v/>
      </c>
    </row>
    <row r="656" customFormat="false" ht="14.4" hidden="false" customHeight="false" outlineLevel="0" collapsed="false">
      <c r="D656" s="76" t="s">
        <v>873</v>
      </c>
      <c r="E656" s="78" t="n">
        <v>30027</v>
      </c>
      <c r="F656" s="78" t="n">
        <v>8</v>
      </c>
      <c r="G656" s="0" t="str">
        <f aca="false">IF(F656=0,"***","")</f>
        <v/>
      </c>
    </row>
    <row r="657" customFormat="false" ht="14.4" hidden="false" customHeight="false" outlineLevel="0" collapsed="false">
      <c r="D657" s="76" t="s">
        <v>874</v>
      </c>
      <c r="E657" s="78" t="n">
        <v>30027</v>
      </c>
      <c r="F657" s="78" t="n">
        <v>9</v>
      </c>
      <c r="G657" s="0" t="str">
        <f aca="false">IF(F657=0,"***","")</f>
        <v/>
      </c>
    </row>
    <row r="658" customFormat="false" ht="14.4" hidden="false" customHeight="false" outlineLevel="0" collapsed="false">
      <c r="D658" s="76" t="s">
        <v>875</v>
      </c>
      <c r="E658" s="78" t="n">
        <v>30027</v>
      </c>
      <c r="F658" s="78" t="n">
        <v>16</v>
      </c>
      <c r="G658" s="0" t="str">
        <f aca="false">IF(F658=0,"***","")</f>
        <v/>
      </c>
    </row>
    <row r="659" customFormat="false" ht="14.4" hidden="false" customHeight="false" outlineLevel="0" collapsed="false">
      <c r="D659" s="76" t="s">
        <v>876</v>
      </c>
      <c r="E659" s="78" t="n">
        <v>30027</v>
      </c>
      <c r="F659" s="78" t="n">
        <v>0</v>
      </c>
      <c r="G659" s="0" t="str">
        <f aca="false">IF(F659=0,"***","")</f>
        <v>***</v>
      </c>
    </row>
    <row r="660" customFormat="false" ht="14.4" hidden="false" customHeight="false" outlineLevel="0" collapsed="false">
      <c r="D660" s="76" t="s">
        <v>876</v>
      </c>
      <c r="E660" s="78" t="n">
        <v>30027</v>
      </c>
      <c r="F660" s="78" t="n">
        <v>11</v>
      </c>
      <c r="G660" s="0" t="str">
        <f aca="false">IF(F660=0,"***","")</f>
        <v/>
      </c>
    </row>
    <row r="661" customFormat="false" ht="14.4" hidden="false" customHeight="false" outlineLevel="0" collapsed="false">
      <c r="D661" s="76" t="s">
        <v>877</v>
      </c>
      <c r="E661" s="78" t="n">
        <v>30027</v>
      </c>
      <c r="F661" s="78" t="n">
        <v>12</v>
      </c>
      <c r="G661" s="0" t="str">
        <f aca="false">IF(F661=0,"***","")</f>
        <v/>
      </c>
    </row>
    <row r="662" customFormat="false" ht="14.4" hidden="false" customHeight="false" outlineLevel="0" collapsed="false">
      <c r="D662" s="76" t="s">
        <v>878</v>
      </c>
      <c r="E662" s="78" t="n">
        <v>30027</v>
      </c>
      <c r="F662" s="78" t="n">
        <v>13</v>
      </c>
      <c r="G662" s="0" t="str">
        <f aca="false">IF(F662=0,"***","")</f>
        <v/>
      </c>
    </row>
    <row r="663" customFormat="false" ht="14.4" hidden="false" customHeight="false" outlineLevel="0" collapsed="false">
      <c r="D663" s="76" t="s">
        <v>879</v>
      </c>
      <c r="E663" s="78" t="n">
        <v>30027</v>
      </c>
      <c r="F663" s="78" t="n">
        <v>14</v>
      </c>
      <c r="G663" s="0" t="str">
        <f aca="false">IF(F663=0,"***","")</f>
        <v/>
      </c>
    </row>
    <row r="664" customFormat="false" ht="14.4" hidden="false" customHeight="false" outlineLevel="0" collapsed="false">
      <c r="D664" s="76" t="s">
        <v>880</v>
      </c>
      <c r="E664" s="78" t="n">
        <v>30027</v>
      </c>
      <c r="F664" s="78" t="n">
        <v>15</v>
      </c>
      <c r="G664" s="0" t="str">
        <f aca="false">IF(F664=0,"***","")</f>
        <v/>
      </c>
    </row>
    <row r="665" customFormat="false" ht="14.4" hidden="false" customHeight="false" outlineLevel="0" collapsed="false">
      <c r="D665" s="76" t="s">
        <v>881</v>
      </c>
      <c r="E665" s="78" t="n">
        <v>30028</v>
      </c>
      <c r="F665" s="78" t="n">
        <v>100</v>
      </c>
      <c r="G665" s="0" t="str">
        <f aca="false">IF(F665=0,"***","")</f>
        <v/>
      </c>
    </row>
    <row r="666" customFormat="false" ht="14.4" hidden="false" customHeight="false" outlineLevel="0" collapsed="false">
      <c r="D666" s="76" t="s">
        <v>882</v>
      </c>
      <c r="E666" s="78" t="n">
        <v>30028</v>
      </c>
      <c r="F666" s="78" t="n">
        <v>801</v>
      </c>
      <c r="G666" s="0" t="str">
        <f aca="false">IF(F666=0,"***","")</f>
        <v/>
      </c>
    </row>
    <row r="667" customFormat="false" ht="14.4" hidden="false" customHeight="false" outlineLevel="0" collapsed="false">
      <c r="D667" s="76" t="s">
        <v>883</v>
      </c>
      <c r="E667" s="78" t="n">
        <v>30028</v>
      </c>
      <c r="F667" s="78" t="n">
        <v>901</v>
      </c>
      <c r="G667" s="0" t="str">
        <f aca="false">IF(F667=0,"***","")</f>
        <v/>
      </c>
    </row>
    <row r="668" customFormat="false" ht="14.4" hidden="false" customHeight="false" outlineLevel="0" collapsed="false">
      <c r="D668" s="76" t="s">
        <v>884</v>
      </c>
      <c r="E668" s="78" t="n">
        <v>30028</v>
      </c>
      <c r="F668" s="78" t="n">
        <v>902</v>
      </c>
      <c r="G668" s="0" t="str">
        <f aca="false">IF(F668=0,"***","")</f>
        <v/>
      </c>
    </row>
    <row r="669" customFormat="false" ht="14.4" hidden="false" customHeight="false" outlineLevel="0" collapsed="false">
      <c r="D669" s="76" t="s">
        <v>885</v>
      </c>
      <c r="E669" s="78" t="n">
        <v>30028</v>
      </c>
      <c r="F669" s="78" t="n">
        <v>1001</v>
      </c>
      <c r="G669" s="0" t="str">
        <f aca="false">IF(F669=0,"***","")</f>
        <v/>
      </c>
    </row>
    <row r="670" customFormat="false" ht="14.4" hidden="false" customHeight="false" outlineLevel="0" collapsed="false">
      <c r="D670" s="76" t="s">
        <v>886</v>
      </c>
      <c r="E670" s="78" t="n">
        <v>30028</v>
      </c>
      <c r="F670" s="78" t="n">
        <v>1101</v>
      </c>
      <c r="G670" s="0" t="str">
        <f aca="false">IF(F670=0,"***","")</f>
        <v/>
      </c>
    </row>
    <row r="671" customFormat="false" ht="14.4" hidden="false" customHeight="false" outlineLevel="0" collapsed="false">
      <c r="D671" s="76" t="s">
        <v>701</v>
      </c>
      <c r="E671" s="78" t="n">
        <v>30028</v>
      </c>
      <c r="F671" s="78" t="n">
        <v>200</v>
      </c>
      <c r="G671" s="0" t="str">
        <f aca="false">IF(F671=0,"***","")</f>
        <v/>
      </c>
    </row>
    <row r="672" customFormat="false" ht="14.4" hidden="false" customHeight="false" outlineLevel="0" collapsed="false">
      <c r="D672" s="76" t="s">
        <v>887</v>
      </c>
      <c r="E672" s="78" t="n">
        <v>30028</v>
      </c>
      <c r="F672" s="78" t="n">
        <v>3</v>
      </c>
      <c r="G672" s="0" t="str">
        <f aca="false">IF(F672=0,"***","")</f>
        <v/>
      </c>
    </row>
    <row r="673" customFormat="false" ht="14.4" hidden="false" customHeight="false" outlineLevel="0" collapsed="false">
      <c r="D673" s="76" t="s">
        <v>888</v>
      </c>
      <c r="E673" s="78" t="n">
        <v>30028</v>
      </c>
      <c r="F673" s="78" t="n">
        <v>400</v>
      </c>
      <c r="G673" s="0" t="str">
        <f aca="false">IF(F673=0,"***","")</f>
        <v/>
      </c>
    </row>
    <row r="674" customFormat="false" ht="14.4" hidden="false" customHeight="false" outlineLevel="0" collapsed="false">
      <c r="D674" s="76" t="s">
        <v>889</v>
      </c>
      <c r="E674" s="78" t="n">
        <v>30028</v>
      </c>
      <c r="F674" s="78" t="n">
        <v>1002</v>
      </c>
      <c r="G674" s="0" t="str">
        <f aca="false">IF(F674=0,"***","")</f>
        <v/>
      </c>
    </row>
    <row r="675" customFormat="false" ht="14.4" hidden="false" customHeight="false" outlineLevel="0" collapsed="false">
      <c r="D675" s="76" t="s">
        <v>890</v>
      </c>
      <c r="E675" s="78" t="n">
        <v>30028</v>
      </c>
      <c r="F675" s="78" t="n">
        <v>500</v>
      </c>
      <c r="G675" s="0" t="str">
        <f aca="false">IF(F675=0,"***","")</f>
        <v/>
      </c>
    </row>
    <row r="676" customFormat="false" ht="14.4" hidden="false" customHeight="false" outlineLevel="0" collapsed="false">
      <c r="D676" s="76" t="s">
        <v>891</v>
      </c>
      <c r="E676" s="78" t="n">
        <v>30028</v>
      </c>
      <c r="F676" s="78" t="n">
        <v>1102</v>
      </c>
      <c r="G676" s="0" t="str">
        <f aca="false">IF(F676=0,"***","")</f>
        <v/>
      </c>
    </row>
    <row r="677" customFormat="false" ht="14.4" hidden="false" customHeight="false" outlineLevel="0" collapsed="false">
      <c r="D677" s="76" t="s">
        <v>892</v>
      </c>
      <c r="E677" s="78" t="n">
        <v>30028</v>
      </c>
      <c r="F677" s="78" t="n">
        <v>201</v>
      </c>
      <c r="G677" s="0" t="str">
        <f aca="false">IF(F677=0,"***","")</f>
        <v/>
      </c>
    </row>
    <row r="678" customFormat="false" ht="14.4" hidden="false" customHeight="false" outlineLevel="0" collapsed="false">
      <c r="D678" s="76" t="s">
        <v>893</v>
      </c>
      <c r="E678" s="78" t="n">
        <v>30028</v>
      </c>
      <c r="F678" s="78" t="n">
        <v>402</v>
      </c>
      <c r="G678" s="0" t="str">
        <f aca="false">IF(F678=0,"***","")</f>
        <v/>
      </c>
    </row>
    <row r="679" customFormat="false" ht="14.4" hidden="false" customHeight="false" outlineLevel="0" collapsed="false">
      <c r="D679" s="76" t="s">
        <v>894</v>
      </c>
      <c r="E679" s="78" t="n">
        <v>30028</v>
      </c>
      <c r="F679" s="78" t="n">
        <v>1004</v>
      </c>
      <c r="G679" s="0" t="str">
        <f aca="false">IF(F679=0,"***","")</f>
        <v/>
      </c>
    </row>
    <row r="680" customFormat="false" ht="14.4" hidden="false" customHeight="false" outlineLevel="0" collapsed="false">
      <c r="D680" s="76" t="s">
        <v>895</v>
      </c>
      <c r="E680" s="78" t="n">
        <v>30028</v>
      </c>
      <c r="F680" s="78" t="n">
        <v>1103</v>
      </c>
      <c r="G680" s="0" t="str">
        <f aca="false">IF(F680=0,"***","")</f>
        <v/>
      </c>
    </row>
    <row r="681" customFormat="false" ht="14.4" hidden="false" customHeight="false" outlineLevel="0" collapsed="false">
      <c r="D681" s="76" t="s">
        <v>896</v>
      </c>
      <c r="E681" s="78" t="n">
        <v>30028</v>
      </c>
      <c r="F681" s="78" t="n">
        <v>1104</v>
      </c>
      <c r="G681" s="0" t="str">
        <f aca="false">IF(F681=0,"***","")</f>
        <v/>
      </c>
    </row>
    <row r="682" customFormat="false" ht="14.4" hidden="false" customHeight="false" outlineLevel="0" collapsed="false">
      <c r="D682" s="76" t="s">
        <v>897</v>
      </c>
      <c r="E682" s="78" t="n">
        <v>30028</v>
      </c>
      <c r="F682" s="78" t="n">
        <v>403</v>
      </c>
      <c r="G682" s="0" t="str">
        <f aca="false">IF(F682=0,"***","")</f>
        <v/>
      </c>
    </row>
    <row r="683" customFormat="false" ht="14.4" hidden="false" customHeight="false" outlineLevel="0" collapsed="false">
      <c r="D683" s="76" t="s">
        <v>898</v>
      </c>
      <c r="E683" s="78" t="n">
        <v>30028</v>
      </c>
      <c r="F683" s="78" t="n">
        <v>907</v>
      </c>
      <c r="G683" s="0" t="str">
        <f aca="false">IF(F683=0,"***","")</f>
        <v/>
      </c>
    </row>
    <row r="684" customFormat="false" ht="14.4" hidden="false" customHeight="false" outlineLevel="0" collapsed="false">
      <c r="D684" s="76" t="s">
        <v>899</v>
      </c>
      <c r="E684" s="78" t="n">
        <v>30028</v>
      </c>
      <c r="F684" s="78" t="n">
        <v>1106</v>
      </c>
      <c r="G684" s="0" t="str">
        <f aca="false">IF(F684=0,"***","")</f>
        <v/>
      </c>
    </row>
    <row r="685" customFormat="false" ht="14.4" hidden="false" customHeight="false" outlineLevel="0" collapsed="false">
      <c r="D685" s="76" t="s">
        <v>900</v>
      </c>
      <c r="E685" s="78" t="n">
        <v>30028</v>
      </c>
      <c r="F685" s="78" t="n">
        <v>1107</v>
      </c>
      <c r="G685" s="0" t="str">
        <f aca="false">IF(F685=0,"***","")</f>
        <v/>
      </c>
    </row>
    <row r="686" customFormat="false" ht="14.4" hidden="false" customHeight="false" outlineLevel="0" collapsed="false">
      <c r="D686" s="76" t="s">
        <v>901</v>
      </c>
      <c r="E686" s="78" t="n">
        <v>30028</v>
      </c>
      <c r="F686" s="78" t="n">
        <v>204</v>
      </c>
      <c r="G686" s="0" t="str">
        <f aca="false">IF(F686=0,"***","")</f>
        <v/>
      </c>
    </row>
    <row r="687" customFormat="false" ht="14.4" hidden="false" customHeight="false" outlineLevel="0" collapsed="false">
      <c r="D687" s="76" t="s">
        <v>902</v>
      </c>
      <c r="E687" s="78" t="n">
        <v>30028</v>
      </c>
      <c r="F687" s="78" t="n">
        <v>1108</v>
      </c>
      <c r="G687" s="0" t="str">
        <f aca="false">IF(F687=0,"***","")</f>
        <v/>
      </c>
    </row>
    <row r="688" customFormat="false" ht="14.4" hidden="false" customHeight="false" outlineLevel="0" collapsed="false">
      <c r="D688" s="76" t="s">
        <v>903</v>
      </c>
      <c r="E688" s="78" t="n">
        <v>30028</v>
      </c>
      <c r="F688" s="78" t="n">
        <v>404</v>
      </c>
      <c r="G688" s="0" t="str">
        <f aca="false">IF(F688=0,"***","")</f>
        <v/>
      </c>
    </row>
    <row r="689" customFormat="false" ht="14.4" hidden="false" customHeight="false" outlineLevel="0" collapsed="false">
      <c r="D689" s="76" t="s">
        <v>904</v>
      </c>
      <c r="E689" s="78" t="n">
        <v>30028</v>
      </c>
      <c r="F689" s="78" t="n">
        <v>405</v>
      </c>
      <c r="G689" s="0" t="str">
        <f aca="false">IF(F689=0,"***","")</f>
        <v/>
      </c>
    </row>
    <row r="690" customFormat="false" ht="14.4" hidden="false" customHeight="false" outlineLevel="0" collapsed="false">
      <c r="D690" s="76" t="s">
        <v>905</v>
      </c>
      <c r="E690" s="78" t="n">
        <v>30028</v>
      </c>
      <c r="F690" s="78" t="n">
        <v>600</v>
      </c>
      <c r="G690" s="0" t="str">
        <f aca="false">IF(F690=0,"***","")</f>
        <v/>
      </c>
    </row>
    <row r="691" customFormat="false" ht="14.4" hidden="false" customHeight="false" outlineLevel="0" collapsed="false">
      <c r="D691" s="76" t="s">
        <v>906</v>
      </c>
      <c r="E691" s="78" t="n">
        <v>30028</v>
      </c>
      <c r="F691" s="78" t="n">
        <v>601</v>
      </c>
      <c r="G691" s="0" t="str">
        <f aca="false">IF(F691=0,"***","")</f>
        <v/>
      </c>
    </row>
    <row r="692" customFormat="false" ht="14.4" hidden="false" customHeight="false" outlineLevel="0" collapsed="false">
      <c r="D692" s="76" t="s">
        <v>907</v>
      </c>
      <c r="E692" s="78" t="n">
        <v>30028</v>
      </c>
      <c r="F692" s="78" t="n">
        <v>802</v>
      </c>
      <c r="G692" s="0" t="str">
        <f aca="false">IF(F692=0,"***","")</f>
        <v/>
      </c>
    </row>
    <row r="693" customFormat="false" ht="14.4" hidden="false" customHeight="false" outlineLevel="0" collapsed="false">
      <c r="D693" s="76" t="s">
        <v>908</v>
      </c>
      <c r="E693" s="78" t="n">
        <v>30028</v>
      </c>
      <c r="F693" s="78" t="n">
        <v>602</v>
      </c>
      <c r="G693" s="0" t="str">
        <f aca="false">IF(F693=0,"***","")</f>
        <v/>
      </c>
    </row>
    <row r="694" customFormat="false" ht="14.4" hidden="false" customHeight="false" outlineLevel="0" collapsed="false">
      <c r="D694" s="76" t="s">
        <v>909</v>
      </c>
      <c r="E694" s="78" t="n">
        <v>30028</v>
      </c>
      <c r="F694" s="78" t="n">
        <v>803</v>
      </c>
      <c r="G694" s="0" t="str">
        <f aca="false">IF(F694=0,"***","")</f>
        <v/>
      </c>
    </row>
    <row r="695" customFormat="false" ht="14.4" hidden="false" customHeight="false" outlineLevel="0" collapsed="false">
      <c r="D695" s="76" t="s">
        <v>910</v>
      </c>
      <c r="E695" s="78" t="n">
        <v>30028</v>
      </c>
      <c r="F695" s="78" t="n">
        <v>604</v>
      </c>
      <c r="G695" s="0" t="str">
        <f aca="false">IF(F695=0,"***","")</f>
        <v/>
      </c>
    </row>
    <row r="696" customFormat="false" ht="14.4" hidden="false" customHeight="false" outlineLevel="0" collapsed="false">
      <c r="D696" s="76" t="s">
        <v>911</v>
      </c>
      <c r="E696" s="78" t="n">
        <v>30028</v>
      </c>
      <c r="F696" s="78" t="n">
        <v>101</v>
      </c>
      <c r="G696" s="0" t="str">
        <f aca="false">IF(F696=0,"***","")</f>
        <v/>
      </c>
    </row>
    <row r="697" customFormat="false" ht="14.4" hidden="false" customHeight="false" outlineLevel="0" collapsed="false">
      <c r="D697" s="76" t="s">
        <v>912</v>
      </c>
      <c r="E697" s="78" t="n">
        <v>30028</v>
      </c>
      <c r="F697" s="78" t="n">
        <v>408</v>
      </c>
      <c r="G697" s="0" t="str">
        <f aca="false">IF(F697=0,"***","")</f>
        <v/>
      </c>
    </row>
    <row r="698" customFormat="false" ht="14.4" hidden="false" customHeight="false" outlineLevel="0" collapsed="false">
      <c r="D698" s="76" t="s">
        <v>913</v>
      </c>
      <c r="E698" s="78" t="n">
        <v>30028</v>
      </c>
      <c r="F698" s="78" t="n">
        <v>504</v>
      </c>
      <c r="G698" s="0" t="str">
        <f aca="false">IF(F698=0,"***","")</f>
        <v/>
      </c>
    </row>
    <row r="699" customFormat="false" ht="14.4" hidden="false" customHeight="false" outlineLevel="0" collapsed="false">
      <c r="D699" s="76" t="s">
        <v>914</v>
      </c>
      <c r="E699" s="78" t="n">
        <v>30028</v>
      </c>
      <c r="F699" s="78" t="n">
        <v>505</v>
      </c>
      <c r="G699" s="0" t="str">
        <f aca="false">IF(F699=0,"***","")</f>
        <v/>
      </c>
    </row>
    <row r="700" customFormat="false" ht="14.4" hidden="false" customHeight="false" outlineLevel="0" collapsed="false">
      <c r="D700" s="76" t="s">
        <v>915</v>
      </c>
      <c r="E700" s="78" t="n">
        <v>30028</v>
      </c>
      <c r="F700" s="78" t="n">
        <v>503</v>
      </c>
      <c r="G700" s="0" t="str">
        <f aca="false">IF(F700=0,"***","")</f>
        <v/>
      </c>
    </row>
    <row r="701" customFormat="false" ht="14.4" hidden="false" customHeight="false" outlineLevel="0" collapsed="false">
      <c r="D701" s="76" t="s">
        <v>497</v>
      </c>
      <c r="E701" s="78" t="n">
        <v>30028</v>
      </c>
      <c r="F701" s="78" t="n">
        <v>1010</v>
      </c>
      <c r="G701" s="0" t="str">
        <f aca="false">IF(F701=0,"***","")</f>
        <v/>
      </c>
    </row>
    <row r="702" customFormat="false" ht="14.4" hidden="false" customHeight="false" outlineLevel="0" collapsed="false">
      <c r="D702" s="76" t="s">
        <v>916</v>
      </c>
      <c r="E702" s="78" t="n">
        <v>30028</v>
      </c>
      <c r="F702" s="78" t="n">
        <v>411</v>
      </c>
      <c r="G702" s="0" t="str">
        <f aca="false">IF(F702=0,"***","")</f>
        <v/>
      </c>
    </row>
    <row r="703" customFormat="false" ht="14.4" hidden="false" customHeight="false" outlineLevel="0" collapsed="false">
      <c r="D703" s="76" t="s">
        <v>917</v>
      </c>
      <c r="E703" s="78" t="n">
        <v>30028</v>
      </c>
      <c r="F703" s="78" t="n">
        <v>1109</v>
      </c>
      <c r="G703" s="0" t="str">
        <f aca="false">IF(F703=0,"***","")</f>
        <v/>
      </c>
    </row>
    <row r="704" customFormat="false" ht="14.4" hidden="false" customHeight="false" outlineLevel="0" collapsed="false">
      <c r="D704" s="76" t="s">
        <v>918</v>
      </c>
      <c r="E704" s="78" t="n">
        <v>30028</v>
      </c>
      <c r="F704" s="78" t="n">
        <v>406</v>
      </c>
      <c r="G704" s="0" t="str">
        <f aca="false">IF(F704=0,"***","")</f>
        <v/>
      </c>
    </row>
    <row r="705" customFormat="false" ht="14.4" hidden="false" customHeight="false" outlineLevel="0" collapsed="false">
      <c r="D705" s="76" t="s">
        <v>919</v>
      </c>
      <c r="E705" s="78" t="n">
        <v>30028</v>
      </c>
      <c r="F705" s="78" t="n">
        <v>1006</v>
      </c>
      <c r="G705" s="0" t="str">
        <f aca="false">IF(F705=0,"***","")</f>
        <v/>
      </c>
    </row>
    <row r="706" customFormat="false" ht="14.4" hidden="false" customHeight="false" outlineLevel="0" collapsed="false">
      <c r="D706" s="76" t="s">
        <v>920</v>
      </c>
      <c r="E706" s="78" t="n">
        <v>30028</v>
      </c>
      <c r="F706" s="78" t="n">
        <v>805</v>
      </c>
      <c r="G706" s="0" t="str">
        <f aca="false">IF(F706=0,"***","")</f>
        <v/>
      </c>
    </row>
    <row r="707" customFormat="false" ht="14.4" hidden="false" customHeight="false" outlineLevel="0" collapsed="false">
      <c r="D707" s="76" t="s">
        <v>921</v>
      </c>
      <c r="E707" s="78" t="n">
        <v>30028</v>
      </c>
      <c r="F707" s="78" t="n">
        <v>904</v>
      </c>
      <c r="G707" s="0" t="str">
        <f aca="false">IF(F707=0,"***","")</f>
        <v/>
      </c>
    </row>
    <row r="708" customFormat="false" ht="14.4" hidden="false" customHeight="false" outlineLevel="0" collapsed="false">
      <c r="D708" s="76" t="s">
        <v>922</v>
      </c>
      <c r="E708" s="78" t="n">
        <v>30028</v>
      </c>
      <c r="F708" s="78" t="n">
        <v>1200</v>
      </c>
      <c r="G708" s="0" t="str">
        <f aca="false">IF(F708=0,"***","")</f>
        <v/>
      </c>
    </row>
    <row r="709" customFormat="false" ht="14.4" hidden="false" customHeight="false" outlineLevel="0" collapsed="false">
      <c r="D709" s="76" t="s">
        <v>670</v>
      </c>
      <c r="E709" s="78" t="n">
        <v>30028</v>
      </c>
      <c r="F709" s="78" t="n">
        <v>401</v>
      </c>
      <c r="G709" s="0" t="str">
        <f aca="false">IF(F709=0,"***","")</f>
        <v/>
      </c>
    </row>
    <row r="710" customFormat="false" ht="14.4" hidden="false" customHeight="false" outlineLevel="0" collapsed="false">
      <c r="D710" s="76" t="s">
        <v>923</v>
      </c>
      <c r="E710" s="78" t="n">
        <v>30028</v>
      </c>
      <c r="F710" s="78" t="n">
        <v>701</v>
      </c>
      <c r="G710" s="0" t="str">
        <f aca="false">IF(F710=0,"***","")</f>
        <v/>
      </c>
    </row>
    <row r="711" customFormat="false" ht="14.4" hidden="false" customHeight="false" outlineLevel="0" collapsed="false">
      <c r="D711" s="76" t="s">
        <v>924</v>
      </c>
      <c r="E711" s="78" t="n">
        <v>30028</v>
      </c>
      <c r="F711" s="78" t="n">
        <v>1012</v>
      </c>
      <c r="G711" s="0" t="str">
        <f aca="false">IF(F711=0,"***","")</f>
        <v/>
      </c>
    </row>
    <row r="712" customFormat="false" ht="14.4" hidden="false" customHeight="false" outlineLevel="0" collapsed="false">
      <c r="D712" s="76" t="s">
        <v>765</v>
      </c>
      <c r="E712" s="78" t="n">
        <v>30028</v>
      </c>
      <c r="F712" s="78" t="n">
        <v>1005</v>
      </c>
      <c r="G712" s="0" t="str">
        <f aca="false">IF(F712=0,"***","")</f>
        <v/>
      </c>
    </row>
    <row r="713" customFormat="false" ht="14.4" hidden="false" customHeight="false" outlineLevel="0" collapsed="false">
      <c r="D713" s="76" t="s">
        <v>925</v>
      </c>
      <c r="E713" s="78" t="n">
        <v>30028</v>
      </c>
      <c r="F713" s="78" t="n">
        <v>1007</v>
      </c>
      <c r="G713" s="0" t="str">
        <f aca="false">IF(F713=0,"***","")</f>
        <v/>
      </c>
    </row>
    <row r="714" customFormat="false" ht="14.4" hidden="false" customHeight="false" outlineLevel="0" collapsed="false">
      <c r="D714" s="76" t="s">
        <v>926</v>
      </c>
      <c r="E714" s="78" t="n">
        <v>30028</v>
      </c>
      <c r="F714" s="78" t="n">
        <v>203</v>
      </c>
      <c r="G714" s="0" t="str">
        <f aca="false">IF(F714=0,"***","")</f>
        <v/>
      </c>
    </row>
    <row r="715" customFormat="false" ht="14.4" hidden="false" customHeight="false" outlineLevel="0" collapsed="false">
      <c r="D715" s="76" t="s">
        <v>927</v>
      </c>
      <c r="E715" s="78" t="n">
        <v>30028</v>
      </c>
      <c r="F715" s="78" t="n">
        <v>806</v>
      </c>
      <c r="G715" s="0" t="str">
        <f aca="false">IF(F715=0,"***","")</f>
        <v/>
      </c>
    </row>
    <row r="716" customFormat="false" ht="14.4" hidden="false" customHeight="false" outlineLevel="0" collapsed="false">
      <c r="D716" s="76" t="s">
        <v>928</v>
      </c>
      <c r="E716" s="78" t="n">
        <v>30028</v>
      </c>
      <c r="F716" s="78" t="n">
        <v>1115</v>
      </c>
      <c r="G716" s="0" t="str">
        <f aca="false">IF(F716=0,"***","")</f>
        <v/>
      </c>
    </row>
    <row r="717" customFormat="false" ht="14.4" hidden="false" customHeight="false" outlineLevel="0" collapsed="false">
      <c r="D717" s="76" t="s">
        <v>929</v>
      </c>
      <c r="E717" s="78" t="n">
        <v>30028</v>
      </c>
      <c r="F717" s="78" t="n">
        <v>1112</v>
      </c>
      <c r="G717" s="0" t="str">
        <f aca="false">IF(F717=0,"***","")</f>
        <v/>
      </c>
    </row>
    <row r="718" customFormat="false" ht="14.4" hidden="false" customHeight="false" outlineLevel="0" collapsed="false">
      <c r="D718" s="76" t="s">
        <v>930</v>
      </c>
      <c r="E718" s="78" t="n">
        <v>30028</v>
      </c>
      <c r="F718" s="78" t="n">
        <v>410</v>
      </c>
      <c r="G718" s="0" t="str">
        <f aca="false">IF(F718=0,"***","")</f>
        <v/>
      </c>
    </row>
    <row r="719" customFormat="false" ht="14.4" hidden="false" customHeight="false" outlineLevel="0" collapsed="false">
      <c r="D719" s="76" t="s">
        <v>528</v>
      </c>
      <c r="E719" s="78" t="n">
        <v>30028</v>
      </c>
      <c r="F719" s="78" t="n">
        <v>202</v>
      </c>
      <c r="G719" s="0" t="str">
        <f aca="false">IF(F719=0,"***","")</f>
        <v/>
      </c>
    </row>
    <row r="720" customFormat="false" ht="14.4" hidden="false" customHeight="false" outlineLevel="0" collapsed="false">
      <c r="D720" s="76" t="s">
        <v>931</v>
      </c>
      <c r="E720" s="78" t="n">
        <v>30028</v>
      </c>
      <c r="F720" s="78" t="n">
        <v>603</v>
      </c>
      <c r="G720" s="0" t="str">
        <f aca="false">IF(F720=0,"***","")</f>
        <v/>
      </c>
    </row>
    <row r="721" customFormat="false" ht="14.4" hidden="false" customHeight="false" outlineLevel="0" collapsed="false">
      <c r="D721" s="76" t="s">
        <v>932</v>
      </c>
      <c r="E721" s="78" t="n">
        <v>30028</v>
      </c>
      <c r="F721" s="78" t="n">
        <v>1110</v>
      </c>
      <c r="G721" s="0" t="str">
        <f aca="false">IF(F721=0,"***","")</f>
        <v/>
      </c>
    </row>
    <row r="722" customFormat="false" ht="14.4" hidden="false" customHeight="false" outlineLevel="0" collapsed="false">
      <c r="D722" s="76" t="s">
        <v>933</v>
      </c>
      <c r="E722" s="78" t="n">
        <v>30028</v>
      </c>
      <c r="F722" s="78" t="n">
        <v>605</v>
      </c>
      <c r="G722" s="0" t="str">
        <f aca="false">IF(F722=0,"***","")</f>
        <v/>
      </c>
    </row>
    <row r="723" customFormat="false" ht="14.4" hidden="false" customHeight="false" outlineLevel="0" collapsed="false">
      <c r="D723" s="76" t="s">
        <v>934</v>
      </c>
      <c r="E723" s="78" t="n">
        <v>30028</v>
      </c>
      <c r="F723" s="78" t="n">
        <v>1008</v>
      </c>
      <c r="G723" s="0" t="str">
        <f aca="false">IF(F723=0,"***","")</f>
        <v/>
      </c>
    </row>
    <row r="724" customFormat="false" ht="14.4" hidden="false" customHeight="false" outlineLevel="0" collapsed="false">
      <c r="D724" s="76" t="s">
        <v>935</v>
      </c>
      <c r="E724" s="78" t="n">
        <v>30028</v>
      </c>
      <c r="F724" s="78" t="n">
        <v>1203</v>
      </c>
      <c r="G724" s="0" t="str">
        <f aca="false">IF(F724=0,"***","")</f>
        <v/>
      </c>
    </row>
    <row r="725" customFormat="false" ht="14.4" hidden="false" customHeight="false" outlineLevel="0" collapsed="false">
      <c r="D725" s="76" t="s">
        <v>936</v>
      </c>
      <c r="E725" s="78" t="n">
        <v>30028</v>
      </c>
      <c r="F725" s="78" t="n">
        <v>1003</v>
      </c>
      <c r="G725" s="0" t="str">
        <f aca="false">IF(F725=0,"***","")</f>
        <v/>
      </c>
    </row>
    <row r="726" customFormat="false" ht="14.4" hidden="false" customHeight="false" outlineLevel="0" collapsed="false">
      <c r="D726" s="76" t="s">
        <v>937</v>
      </c>
      <c r="E726" s="78" t="n">
        <v>30028</v>
      </c>
      <c r="F726" s="78" t="n">
        <v>903</v>
      </c>
      <c r="G726" s="0" t="str">
        <f aca="false">IF(F726=0,"***","")</f>
        <v/>
      </c>
    </row>
    <row r="727" customFormat="false" ht="14.4" hidden="false" customHeight="false" outlineLevel="0" collapsed="false">
      <c r="D727" s="76" t="s">
        <v>938</v>
      </c>
      <c r="E727" s="78" t="n">
        <v>30028</v>
      </c>
      <c r="F727" s="78" t="n">
        <v>102</v>
      </c>
      <c r="G727" s="0" t="str">
        <f aca="false">IF(F727=0,"***","")</f>
        <v/>
      </c>
    </row>
    <row r="728" customFormat="false" ht="14.4" hidden="false" customHeight="false" outlineLevel="0" collapsed="false">
      <c r="D728" s="76" t="s">
        <v>939</v>
      </c>
      <c r="E728" s="78" t="n">
        <v>30028</v>
      </c>
      <c r="F728" s="78" t="n">
        <v>804</v>
      </c>
      <c r="G728" s="0" t="str">
        <f aca="false">IF(F728=0,"***","")</f>
        <v/>
      </c>
    </row>
    <row r="729" customFormat="false" ht="14.4" hidden="false" customHeight="false" outlineLevel="0" collapsed="false">
      <c r="D729" s="76" t="s">
        <v>940</v>
      </c>
      <c r="E729" s="78" t="n">
        <v>30028</v>
      </c>
      <c r="F729" s="78" t="n">
        <v>502</v>
      </c>
      <c r="G729" s="0" t="str">
        <f aca="false">IF(F729=0,"***","")</f>
        <v/>
      </c>
    </row>
    <row r="730" customFormat="false" ht="14.4" hidden="false" customHeight="false" outlineLevel="0" collapsed="false">
      <c r="D730" s="76" t="s">
        <v>459</v>
      </c>
      <c r="E730" s="78" t="n">
        <v>30028</v>
      </c>
      <c r="F730" s="78" t="n">
        <v>905</v>
      </c>
      <c r="G730" s="0" t="str">
        <f aca="false">IF(F730=0,"***","")</f>
        <v/>
      </c>
    </row>
    <row r="731" customFormat="false" ht="14.4" hidden="false" customHeight="false" outlineLevel="0" collapsed="false">
      <c r="D731" s="76" t="s">
        <v>941</v>
      </c>
      <c r="E731" s="78" t="n">
        <v>30028</v>
      </c>
      <c r="F731" s="78" t="n">
        <v>1202</v>
      </c>
      <c r="G731" s="0" t="str">
        <f aca="false">IF(F731=0,"***","")</f>
        <v/>
      </c>
    </row>
    <row r="732" customFormat="false" ht="14.4" hidden="false" customHeight="false" outlineLevel="0" collapsed="false">
      <c r="D732" s="76" t="s">
        <v>942</v>
      </c>
      <c r="E732" s="78" t="n">
        <v>30028</v>
      </c>
      <c r="F732" s="78" t="n">
        <v>407</v>
      </c>
      <c r="G732" s="0" t="str">
        <f aca="false">IF(F732=0,"***","")</f>
        <v/>
      </c>
    </row>
    <row r="733" customFormat="false" ht="14.4" hidden="false" customHeight="false" outlineLevel="0" collapsed="false">
      <c r="D733" s="76" t="s">
        <v>943</v>
      </c>
      <c r="E733" s="78" t="n">
        <v>30028</v>
      </c>
      <c r="F733" s="78" t="n">
        <v>702</v>
      </c>
      <c r="G733" s="0" t="str">
        <f aca="false">IF(F733=0,"***","")</f>
        <v/>
      </c>
    </row>
    <row r="734" customFormat="false" ht="14.4" hidden="false" customHeight="false" outlineLevel="0" collapsed="false">
      <c r="D734" s="76" t="s">
        <v>189</v>
      </c>
      <c r="E734" s="78" t="n">
        <v>30028</v>
      </c>
      <c r="F734" s="78" t="n">
        <v>0</v>
      </c>
      <c r="G734" s="0" t="str">
        <f aca="false">IF(F734=0,"***","")</f>
        <v>***</v>
      </c>
    </row>
    <row r="735" customFormat="false" ht="14.4" hidden="false" customHeight="false" outlineLevel="0" collapsed="false">
      <c r="D735" s="76" t="s">
        <v>189</v>
      </c>
      <c r="E735" s="78" t="n">
        <v>30028</v>
      </c>
      <c r="F735" s="78" t="n">
        <v>2</v>
      </c>
      <c r="G735" s="0" t="str">
        <f aca="false">IF(F735=0,"***","")</f>
        <v/>
      </c>
    </row>
    <row r="736" customFormat="false" ht="14.4" hidden="false" customHeight="false" outlineLevel="0" collapsed="false">
      <c r="D736" s="76" t="s">
        <v>944</v>
      </c>
      <c r="E736" s="78" t="n">
        <v>30028</v>
      </c>
      <c r="F736" s="78" t="n">
        <v>1111</v>
      </c>
      <c r="G736" s="0" t="str">
        <f aca="false">IF(F736=0,"***","")</f>
        <v/>
      </c>
    </row>
    <row r="737" customFormat="false" ht="14.4" hidden="false" customHeight="false" outlineLevel="0" collapsed="false">
      <c r="D737" s="76" t="s">
        <v>945</v>
      </c>
      <c r="E737" s="78" t="n">
        <v>30028</v>
      </c>
      <c r="F737" s="78" t="n">
        <v>409</v>
      </c>
      <c r="G737" s="0" t="str">
        <f aca="false">IF(F737=0,"***","")</f>
        <v/>
      </c>
    </row>
    <row r="738" customFormat="false" ht="14.4" hidden="false" customHeight="false" outlineLevel="0" collapsed="false">
      <c r="D738" s="76" t="s">
        <v>946</v>
      </c>
      <c r="E738" s="78" t="n">
        <v>30028</v>
      </c>
      <c r="F738" s="78" t="n">
        <v>906</v>
      </c>
      <c r="G738" s="0" t="str">
        <f aca="false">IF(F738=0,"***","")</f>
        <v/>
      </c>
    </row>
    <row r="739" customFormat="false" ht="14.4" hidden="false" customHeight="false" outlineLevel="0" collapsed="false">
      <c r="D739" s="76" t="s">
        <v>947</v>
      </c>
      <c r="E739" s="78" t="n">
        <v>30028</v>
      </c>
      <c r="F739" s="78" t="n">
        <v>908</v>
      </c>
      <c r="G739" s="0" t="str">
        <f aca="false">IF(F739=0,"***","")</f>
        <v/>
      </c>
    </row>
    <row r="740" customFormat="false" ht="14.4" hidden="false" customHeight="false" outlineLevel="0" collapsed="false">
      <c r="D740" s="76" t="s">
        <v>948</v>
      </c>
      <c r="E740" s="78" t="n">
        <v>30028</v>
      </c>
      <c r="F740" s="78" t="n">
        <v>412</v>
      </c>
      <c r="G740" s="0" t="str">
        <f aca="false">IF(F740=0,"***","")</f>
        <v/>
      </c>
    </row>
    <row r="741" customFormat="false" ht="14.4" hidden="false" customHeight="false" outlineLevel="0" collapsed="false">
      <c r="D741" s="76" t="s">
        <v>949</v>
      </c>
      <c r="E741" s="78" t="n">
        <v>30028</v>
      </c>
      <c r="F741" s="78" t="n">
        <v>1009</v>
      </c>
      <c r="G741" s="0" t="str">
        <f aca="false">IF(F741=0,"***","")</f>
        <v/>
      </c>
    </row>
    <row r="742" customFormat="false" ht="14.4" hidden="false" customHeight="false" outlineLevel="0" collapsed="false">
      <c r="D742" s="76" t="s">
        <v>950</v>
      </c>
      <c r="E742" s="78" t="n">
        <v>30028</v>
      </c>
      <c r="F742" s="78" t="n">
        <v>700</v>
      </c>
      <c r="G742" s="0" t="str">
        <f aca="false">IF(F742=0,"***","")</f>
        <v/>
      </c>
    </row>
    <row r="743" customFormat="false" ht="14.4" hidden="false" customHeight="false" outlineLevel="0" collapsed="false">
      <c r="D743" s="76" t="s">
        <v>951</v>
      </c>
      <c r="E743" s="78" t="n">
        <v>30028</v>
      </c>
      <c r="F743" s="78" t="n">
        <v>800</v>
      </c>
      <c r="G743" s="0" t="str">
        <f aca="false">IF(F743=0,"***","")</f>
        <v/>
      </c>
    </row>
    <row r="744" customFormat="false" ht="14.4" hidden="false" customHeight="false" outlineLevel="0" collapsed="false">
      <c r="D744" s="76" t="s">
        <v>952</v>
      </c>
      <c r="E744" s="78" t="n">
        <v>30028</v>
      </c>
      <c r="F744" s="78" t="n">
        <v>900</v>
      </c>
      <c r="G744" s="0" t="str">
        <f aca="false">IF(F744=0,"***","")</f>
        <v/>
      </c>
    </row>
    <row r="745" customFormat="false" ht="14.4" hidden="false" customHeight="false" outlineLevel="0" collapsed="false">
      <c r="D745" s="76" t="s">
        <v>953</v>
      </c>
      <c r="E745" s="78" t="n">
        <v>30028</v>
      </c>
      <c r="F745" s="78" t="n">
        <v>703</v>
      </c>
      <c r="G745" s="0" t="str">
        <f aca="false">IF(F745=0,"***","")</f>
        <v/>
      </c>
    </row>
    <row r="746" customFormat="false" ht="14.4" hidden="false" customHeight="false" outlineLevel="0" collapsed="false">
      <c r="D746" s="76" t="s">
        <v>954</v>
      </c>
      <c r="E746" s="78" t="n">
        <v>30028</v>
      </c>
      <c r="F746" s="78" t="n">
        <v>1000</v>
      </c>
      <c r="G746" s="0" t="str">
        <f aca="false">IF(F746=0,"***","")</f>
        <v/>
      </c>
    </row>
    <row r="747" customFormat="false" ht="14.4" hidden="false" customHeight="false" outlineLevel="0" collapsed="false">
      <c r="D747" s="76" t="s">
        <v>955</v>
      </c>
      <c r="E747" s="78" t="n">
        <v>30028</v>
      </c>
      <c r="F747" s="78" t="n">
        <v>1100</v>
      </c>
      <c r="G747" s="0" t="str">
        <f aca="false">IF(F747=0,"***","")</f>
        <v/>
      </c>
    </row>
    <row r="748" customFormat="false" ht="14.4" hidden="false" customHeight="false" outlineLevel="0" collapsed="false">
      <c r="D748" s="76" t="s">
        <v>956</v>
      </c>
      <c r="E748" s="78" t="n">
        <v>30028</v>
      </c>
      <c r="F748" s="78" t="n">
        <v>704</v>
      </c>
      <c r="G748" s="0" t="str">
        <f aca="false">IF(F748=0,"***","")</f>
        <v/>
      </c>
    </row>
    <row r="749" customFormat="false" ht="14.4" hidden="false" customHeight="false" outlineLevel="0" collapsed="false">
      <c r="D749" s="76" t="s">
        <v>957</v>
      </c>
      <c r="E749" s="78" t="n">
        <v>30028</v>
      </c>
      <c r="F749" s="78" t="n">
        <v>705</v>
      </c>
      <c r="G749" s="0" t="str">
        <f aca="false">IF(F749=0,"***","")</f>
        <v/>
      </c>
    </row>
    <row r="750" customFormat="false" ht="14.4" hidden="false" customHeight="false" outlineLevel="0" collapsed="false">
      <c r="D750" s="76" t="s">
        <v>234</v>
      </c>
      <c r="E750" s="78" t="n">
        <v>30028</v>
      </c>
      <c r="F750" s="78" t="n">
        <v>103</v>
      </c>
      <c r="G750" s="0" t="str">
        <f aca="false">IF(F750=0,"***","")</f>
        <v/>
      </c>
    </row>
    <row r="751" customFormat="false" ht="14.4" hidden="false" customHeight="false" outlineLevel="0" collapsed="false">
      <c r="D751" s="76" t="s">
        <v>958</v>
      </c>
      <c r="E751" s="78" t="n">
        <v>30028</v>
      </c>
      <c r="F751" s="78" t="n">
        <v>1113</v>
      </c>
      <c r="G751" s="0" t="str">
        <f aca="false">IF(F751=0,"***","")</f>
        <v/>
      </c>
    </row>
    <row r="752" customFormat="false" ht="14.4" hidden="false" customHeight="false" outlineLevel="0" collapsed="false">
      <c r="D752" s="76" t="s">
        <v>959</v>
      </c>
      <c r="E752" s="78" t="n">
        <v>30028</v>
      </c>
      <c r="F752" s="78" t="n">
        <v>1114</v>
      </c>
      <c r="G752" s="0" t="str">
        <f aca="false">IF(F752=0,"***","")</f>
        <v/>
      </c>
    </row>
    <row r="753" customFormat="false" ht="14.4" hidden="false" customHeight="false" outlineLevel="0" collapsed="false">
      <c r="D753" s="76" t="s">
        <v>960</v>
      </c>
      <c r="E753" s="78" t="n">
        <v>30029</v>
      </c>
      <c r="F753" s="78" t="n">
        <v>1</v>
      </c>
      <c r="G753" s="0" t="str">
        <f aca="false">IF(F753=0,"***","")</f>
        <v/>
      </c>
    </row>
    <row r="754" customFormat="false" ht="14.4" hidden="false" customHeight="false" outlineLevel="0" collapsed="false">
      <c r="D754" s="76" t="s">
        <v>961</v>
      </c>
      <c r="E754" s="78" t="n">
        <v>30029</v>
      </c>
      <c r="F754" s="78" t="n">
        <v>2</v>
      </c>
      <c r="G754" s="0" t="str">
        <f aca="false">IF(F754=0,"***","")</f>
        <v/>
      </c>
    </row>
    <row r="755" customFormat="false" ht="14.4" hidden="false" customHeight="false" outlineLevel="0" collapsed="false">
      <c r="D755" s="76" t="s">
        <v>962</v>
      </c>
      <c r="E755" s="78" t="n">
        <v>30029</v>
      </c>
      <c r="F755" s="78" t="n">
        <v>4</v>
      </c>
      <c r="G755" s="0" t="str">
        <f aca="false">IF(F755=0,"***","")</f>
        <v/>
      </c>
    </row>
    <row r="756" customFormat="false" ht="14.4" hidden="false" customHeight="false" outlineLevel="0" collapsed="false">
      <c r="D756" s="76" t="s">
        <v>720</v>
      </c>
      <c r="E756" s="78" t="n">
        <v>30029</v>
      </c>
      <c r="F756" s="78" t="n">
        <v>5</v>
      </c>
      <c r="G756" s="0" t="str">
        <f aca="false">IF(F756=0,"***","")</f>
        <v/>
      </c>
    </row>
    <row r="757" customFormat="false" ht="14.4" hidden="false" customHeight="false" outlineLevel="0" collapsed="false">
      <c r="D757" s="76" t="s">
        <v>963</v>
      </c>
      <c r="E757" s="78" t="n">
        <v>30029</v>
      </c>
      <c r="F757" s="78" t="n">
        <v>10</v>
      </c>
      <c r="G757" s="0" t="str">
        <f aca="false">IF(F757=0,"***","")</f>
        <v/>
      </c>
    </row>
    <row r="758" customFormat="false" ht="14.4" hidden="false" customHeight="false" outlineLevel="0" collapsed="false">
      <c r="D758" s="76" t="s">
        <v>964</v>
      </c>
      <c r="E758" s="78" t="n">
        <v>30029</v>
      </c>
      <c r="F758" s="78" t="n">
        <v>6</v>
      </c>
      <c r="G758" s="0" t="str">
        <f aca="false">IF(F758=0,"***","")</f>
        <v/>
      </c>
    </row>
    <row r="759" customFormat="false" ht="14.4" hidden="false" customHeight="false" outlineLevel="0" collapsed="false">
      <c r="D759" s="76" t="s">
        <v>965</v>
      </c>
      <c r="E759" s="78" t="n">
        <v>30029</v>
      </c>
      <c r="F759" s="78" t="n">
        <v>8</v>
      </c>
      <c r="G759" s="0" t="str">
        <f aca="false">IF(F759=0,"***","")</f>
        <v/>
      </c>
    </row>
    <row r="760" customFormat="false" ht="14.4" hidden="false" customHeight="false" outlineLevel="0" collapsed="false">
      <c r="D760" s="76" t="s">
        <v>966</v>
      </c>
      <c r="E760" s="78" t="n">
        <v>30029</v>
      </c>
      <c r="F760" s="78" t="n">
        <v>7</v>
      </c>
      <c r="G760" s="0" t="str">
        <f aca="false">IF(F760=0,"***","")</f>
        <v/>
      </c>
    </row>
    <row r="761" customFormat="false" ht="14.4" hidden="false" customHeight="false" outlineLevel="0" collapsed="false">
      <c r="D761" s="76" t="s">
        <v>967</v>
      </c>
      <c r="E761" s="78" t="n">
        <v>30029</v>
      </c>
      <c r="F761" s="78" t="n">
        <v>12</v>
      </c>
      <c r="G761" s="0" t="str">
        <f aca="false">IF(F761=0,"***","")</f>
        <v/>
      </c>
    </row>
    <row r="762" customFormat="false" ht="14.4" hidden="false" customHeight="false" outlineLevel="0" collapsed="false">
      <c r="D762" s="76" t="s">
        <v>151</v>
      </c>
      <c r="E762" s="78" t="n">
        <v>30029</v>
      </c>
      <c r="F762" s="78" t="n">
        <v>3</v>
      </c>
      <c r="G762" s="0" t="str">
        <f aca="false">IF(F762=0,"***","")</f>
        <v/>
      </c>
    </row>
    <row r="763" customFormat="false" ht="14.4" hidden="false" customHeight="false" outlineLevel="0" collapsed="false">
      <c r="D763" s="76" t="s">
        <v>193</v>
      </c>
      <c r="E763" s="78" t="n">
        <v>30029</v>
      </c>
      <c r="F763" s="78" t="n">
        <v>0</v>
      </c>
      <c r="G763" s="0" t="str">
        <f aca="false">IF(F763=0,"***","")</f>
        <v>***</v>
      </c>
    </row>
    <row r="764" customFormat="false" ht="14.4" hidden="false" customHeight="false" outlineLevel="0" collapsed="false">
      <c r="D764" s="76" t="s">
        <v>193</v>
      </c>
      <c r="E764" s="78" t="n">
        <v>30029</v>
      </c>
      <c r="F764" s="78" t="n">
        <v>9</v>
      </c>
      <c r="G764" s="0" t="str">
        <f aca="false">IF(F764=0,"***","")</f>
        <v/>
      </c>
    </row>
    <row r="765" customFormat="false" ht="14.4" hidden="false" customHeight="false" outlineLevel="0" collapsed="false">
      <c r="D765" s="76" t="s">
        <v>968</v>
      </c>
      <c r="E765" s="78" t="n">
        <v>30029</v>
      </c>
      <c r="F765" s="78" t="n">
        <v>11</v>
      </c>
      <c r="G765" s="0" t="str">
        <f aca="false">IF(F765=0,"***","")</f>
        <v/>
      </c>
    </row>
    <row r="766" customFormat="false" ht="14.4" hidden="false" customHeight="false" outlineLevel="0" collapsed="false">
      <c r="D766" s="76" t="s">
        <v>969</v>
      </c>
      <c r="E766" s="78" t="n">
        <v>30029</v>
      </c>
      <c r="F766" s="78" t="n">
        <v>13</v>
      </c>
      <c r="G766" s="0" t="str">
        <f aca="false">IF(F766=0,"***","")</f>
        <v/>
      </c>
    </row>
    <row r="767" customFormat="false" ht="14.4" hidden="false" customHeight="false" outlineLevel="0" collapsed="false">
      <c r="D767" s="76" t="s">
        <v>864</v>
      </c>
      <c r="E767" s="78" t="n">
        <v>30029</v>
      </c>
      <c r="F767" s="78" t="n">
        <v>14</v>
      </c>
      <c r="G767" s="0" t="str">
        <f aca="false">IF(F767=0,"***","")</f>
        <v/>
      </c>
    </row>
    <row r="768" customFormat="false" ht="14.4" hidden="false" customHeight="false" outlineLevel="0" collapsed="false">
      <c r="D768" s="76" t="s">
        <v>970</v>
      </c>
      <c r="E768" s="78" t="n">
        <v>30029</v>
      </c>
      <c r="F768" s="78" t="n">
        <v>15</v>
      </c>
      <c r="G768" s="0" t="str">
        <f aca="false">IF(F768=0,"***","")</f>
        <v/>
      </c>
    </row>
    <row r="769" customFormat="false" ht="14.4" hidden="false" customHeight="false" outlineLevel="0" collapsed="false">
      <c r="D769" s="76" t="s">
        <v>971</v>
      </c>
      <c r="E769" s="78" t="n">
        <v>30030</v>
      </c>
      <c r="F769" s="78" t="n">
        <v>2301</v>
      </c>
      <c r="G769" s="0" t="str">
        <f aca="false">IF(F769=0,"***","")</f>
        <v/>
      </c>
    </row>
    <row r="770" customFormat="false" ht="14.4" hidden="false" customHeight="false" outlineLevel="0" collapsed="false">
      <c r="D770" s="76" t="s">
        <v>972</v>
      </c>
      <c r="E770" s="78" t="n">
        <v>30030</v>
      </c>
      <c r="F770" s="78" t="n">
        <v>201</v>
      </c>
      <c r="G770" s="0" t="str">
        <f aca="false">IF(F770=0,"***","")</f>
        <v/>
      </c>
    </row>
    <row r="771" customFormat="false" ht="14.4" hidden="false" customHeight="false" outlineLevel="0" collapsed="false">
      <c r="D771" s="76" t="s">
        <v>973</v>
      </c>
      <c r="E771" s="78" t="n">
        <v>30030</v>
      </c>
      <c r="F771" s="78" t="n">
        <v>300</v>
      </c>
      <c r="G771" s="0" t="str">
        <f aca="false">IF(F771=0,"***","")</f>
        <v/>
      </c>
    </row>
    <row r="772" customFormat="false" ht="14.4" hidden="false" customHeight="false" outlineLevel="0" collapsed="false">
      <c r="D772" s="76" t="s">
        <v>974</v>
      </c>
      <c r="E772" s="78" t="n">
        <v>30030</v>
      </c>
      <c r="F772" s="78" t="n">
        <v>400</v>
      </c>
      <c r="G772" s="0" t="str">
        <f aca="false">IF(F772=0,"***","")</f>
        <v/>
      </c>
    </row>
    <row r="773" customFormat="false" ht="14.4" hidden="false" customHeight="false" outlineLevel="0" collapsed="false">
      <c r="D773" s="76" t="s">
        <v>975</v>
      </c>
      <c r="E773" s="78" t="n">
        <v>30030</v>
      </c>
      <c r="F773" s="78" t="n">
        <v>500</v>
      </c>
      <c r="G773" s="0" t="str">
        <f aca="false">IF(F773=0,"***","")</f>
        <v/>
      </c>
    </row>
    <row r="774" customFormat="false" ht="14.4" hidden="false" customHeight="false" outlineLevel="0" collapsed="false">
      <c r="D774" s="76" t="s">
        <v>976</v>
      </c>
      <c r="E774" s="78" t="n">
        <v>30030</v>
      </c>
      <c r="F774" s="78" t="n">
        <v>2001</v>
      </c>
      <c r="G774" s="0" t="str">
        <f aca="false">IF(F774=0,"***","")</f>
        <v/>
      </c>
    </row>
    <row r="775" customFormat="false" ht="14.4" hidden="false" customHeight="false" outlineLevel="0" collapsed="false">
      <c r="D775" s="76" t="s">
        <v>977</v>
      </c>
      <c r="E775" s="78" t="n">
        <v>30030</v>
      </c>
      <c r="F775" s="78" t="n">
        <v>2602</v>
      </c>
      <c r="G775" s="0" t="str">
        <f aca="false">IF(F775=0,"***","")</f>
        <v/>
      </c>
    </row>
    <row r="776" customFormat="false" ht="14.4" hidden="false" customHeight="false" outlineLevel="0" collapsed="false">
      <c r="D776" s="76" t="s">
        <v>978</v>
      </c>
      <c r="E776" s="78" t="n">
        <v>30030</v>
      </c>
      <c r="F776" s="78" t="n">
        <v>2</v>
      </c>
      <c r="G776" s="0" t="str">
        <f aca="false">IF(F776=0,"***","")</f>
        <v/>
      </c>
    </row>
    <row r="777" customFormat="false" ht="14.4" hidden="false" customHeight="false" outlineLevel="0" collapsed="false">
      <c r="D777" s="76" t="s">
        <v>979</v>
      </c>
      <c r="E777" s="78" t="n">
        <v>30030</v>
      </c>
      <c r="F777" s="78" t="n">
        <v>3</v>
      </c>
      <c r="G777" s="0" t="str">
        <f aca="false">IF(F777=0,"***","")</f>
        <v/>
      </c>
    </row>
    <row r="778" customFormat="false" ht="14.4" hidden="false" customHeight="false" outlineLevel="0" collapsed="false">
      <c r="D778" s="76" t="s">
        <v>980</v>
      </c>
      <c r="E778" s="78" t="n">
        <v>30030</v>
      </c>
      <c r="F778" s="78" t="n">
        <v>4208</v>
      </c>
      <c r="G778" s="0" t="str">
        <f aca="false">IF(F778=0,"***","")</f>
        <v/>
      </c>
    </row>
    <row r="779" customFormat="false" ht="14.4" hidden="false" customHeight="false" outlineLevel="0" collapsed="false">
      <c r="D779" s="76" t="s">
        <v>981</v>
      </c>
      <c r="E779" s="78" t="n">
        <v>30030</v>
      </c>
      <c r="F779" s="78" t="n">
        <v>606</v>
      </c>
      <c r="G779" s="0" t="str">
        <f aca="false">IF(F779=0,"***","")</f>
        <v/>
      </c>
    </row>
    <row r="780" customFormat="false" ht="14.4" hidden="false" customHeight="false" outlineLevel="0" collapsed="false">
      <c r="D780" s="76" t="s">
        <v>982</v>
      </c>
      <c r="E780" s="78" t="n">
        <v>30030</v>
      </c>
      <c r="F780" s="78" t="n">
        <v>16</v>
      </c>
      <c r="G780" s="0" t="str">
        <f aca="false">IF(F780=0,"***","")</f>
        <v/>
      </c>
    </row>
    <row r="781" customFormat="false" ht="14.4" hidden="false" customHeight="false" outlineLevel="0" collapsed="false">
      <c r="D781" s="76" t="s">
        <v>983</v>
      </c>
      <c r="E781" s="78" t="n">
        <v>30030</v>
      </c>
      <c r="F781" s="78" t="n">
        <v>4305</v>
      </c>
      <c r="G781" s="0" t="str">
        <f aca="false">IF(F781=0,"***","")</f>
        <v/>
      </c>
    </row>
    <row r="782" customFormat="false" ht="14.4" hidden="false" customHeight="false" outlineLevel="0" collapsed="false">
      <c r="D782" s="76" t="s">
        <v>984</v>
      </c>
      <c r="E782" s="78" t="n">
        <v>30030</v>
      </c>
      <c r="F782" s="78" t="n">
        <v>1601</v>
      </c>
      <c r="G782" s="0" t="str">
        <f aca="false">IF(F782=0,"***","")</f>
        <v/>
      </c>
    </row>
    <row r="783" customFormat="false" ht="14.4" hidden="false" customHeight="false" outlineLevel="0" collapsed="false">
      <c r="D783" s="76" t="s">
        <v>985</v>
      </c>
      <c r="E783" s="78" t="n">
        <v>30030</v>
      </c>
      <c r="F783" s="78" t="n">
        <v>5005</v>
      </c>
      <c r="G783" s="0" t="str">
        <f aca="false">IF(F783=0,"***","")</f>
        <v/>
      </c>
    </row>
    <row r="784" customFormat="false" ht="14.4" hidden="false" customHeight="false" outlineLevel="0" collapsed="false">
      <c r="D784" s="76" t="s">
        <v>986</v>
      </c>
      <c r="E784" s="78" t="n">
        <v>30030</v>
      </c>
      <c r="F784" s="78" t="n">
        <v>1201</v>
      </c>
      <c r="G784" s="0" t="str">
        <f aca="false">IF(F784=0,"***","")</f>
        <v/>
      </c>
    </row>
    <row r="785" customFormat="false" ht="14.4" hidden="false" customHeight="false" outlineLevel="0" collapsed="false">
      <c r="D785" s="76" t="s">
        <v>987</v>
      </c>
      <c r="E785" s="78" t="n">
        <v>30030</v>
      </c>
      <c r="F785" s="78" t="n">
        <v>1000</v>
      </c>
      <c r="G785" s="0" t="str">
        <f aca="false">IF(F785=0,"***","")</f>
        <v/>
      </c>
    </row>
    <row r="786" customFormat="false" ht="14.4" hidden="false" customHeight="false" outlineLevel="0" collapsed="false">
      <c r="D786" s="76" t="s">
        <v>988</v>
      </c>
      <c r="E786" s="78" t="n">
        <v>30030</v>
      </c>
      <c r="F786" s="78" t="n">
        <v>4704</v>
      </c>
      <c r="G786" s="0" t="str">
        <f aca="false">IF(F786=0,"***","")</f>
        <v/>
      </c>
    </row>
    <row r="787" customFormat="false" ht="14.4" hidden="false" customHeight="false" outlineLevel="0" collapsed="false">
      <c r="D787" s="76" t="s">
        <v>342</v>
      </c>
      <c r="E787" s="78" t="n">
        <v>30030</v>
      </c>
      <c r="F787" s="78" t="n">
        <v>1100</v>
      </c>
      <c r="G787" s="0" t="str">
        <f aca="false">IF(F787=0,"***","")</f>
        <v/>
      </c>
    </row>
    <row r="788" customFormat="false" ht="14.4" hidden="false" customHeight="false" outlineLevel="0" collapsed="false">
      <c r="D788" s="76" t="s">
        <v>989</v>
      </c>
      <c r="E788" s="78" t="n">
        <v>30030</v>
      </c>
      <c r="F788" s="78" t="n">
        <v>1200</v>
      </c>
      <c r="G788" s="0" t="str">
        <f aca="false">IF(F788=0,"***","")</f>
        <v/>
      </c>
    </row>
    <row r="789" customFormat="false" ht="14.4" hidden="false" customHeight="false" outlineLevel="0" collapsed="false">
      <c r="D789" s="76" t="s">
        <v>990</v>
      </c>
      <c r="E789" s="78" t="n">
        <v>30030</v>
      </c>
      <c r="F789" s="78" t="n">
        <v>4</v>
      </c>
      <c r="G789" s="0" t="str">
        <f aca="false">IF(F789=0,"***","")</f>
        <v/>
      </c>
    </row>
    <row r="790" customFormat="false" ht="14.4" hidden="false" customHeight="false" outlineLevel="0" collapsed="false">
      <c r="D790" s="76" t="s">
        <v>991</v>
      </c>
      <c r="E790" s="78" t="n">
        <v>30030</v>
      </c>
      <c r="F790" s="78" t="n">
        <v>102</v>
      </c>
      <c r="G790" s="0" t="str">
        <f aca="false">IF(F790=0,"***","")</f>
        <v/>
      </c>
    </row>
    <row r="791" customFormat="false" ht="14.4" hidden="false" customHeight="false" outlineLevel="0" collapsed="false">
      <c r="D791" s="76" t="s">
        <v>992</v>
      </c>
      <c r="E791" s="78" t="n">
        <v>30030</v>
      </c>
      <c r="F791" s="78" t="n">
        <v>3602</v>
      </c>
      <c r="G791" s="0" t="str">
        <f aca="false">IF(F791=0,"***","")</f>
        <v/>
      </c>
    </row>
    <row r="792" customFormat="false" ht="14.4" hidden="false" customHeight="false" outlineLevel="0" collapsed="false">
      <c r="D792" s="76" t="s">
        <v>993</v>
      </c>
      <c r="E792" s="78" t="n">
        <v>30030</v>
      </c>
      <c r="F792" s="78" t="n">
        <v>1901</v>
      </c>
      <c r="G792" s="0" t="str">
        <f aca="false">IF(F792=0,"***","")</f>
        <v/>
      </c>
    </row>
    <row r="793" customFormat="false" ht="14.4" hidden="false" customHeight="false" outlineLevel="0" collapsed="false">
      <c r="D793" s="76" t="s">
        <v>994</v>
      </c>
      <c r="E793" s="78" t="n">
        <v>30030</v>
      </c>
      <c r="F793" s="78" t="n">
        <v>4601</v>
      </c>
      <c r="G793" s="0" t="str">
        <f aca="false">IF(F793=0,"***","")</f>
        <v/>
      </c>
    </row>
    <row r="794" customFormat="false" ht="14.4" hidden="false" customHeight="false" outlineLevel="0" collapsed="false">
      <c r="D794" s="76" t="s">
        <v>995</v>
      </c>
      <c r="E794" s="78" t="n">
        <v>30030</v>
      </c>
      <c r="F794" s="78" t="n">
        <v>4602</v>
      </c>
      <c r="G794" s="0" t="str">
        <f aca="false">IF(F794=0,"***","")</f>
        <v/>
      </c>
    </row>
    <row r="795" customFormat="false" ht="14.4" hidden="false" customHeight="false" outlineLevel="0" collapsed="false">
      <c r="D795" s="76" t="s">
        <v>723</v>
      </c>
      <c r="E795" s="78" t="n">
        <v>30030</v>
      </c>
      <c r="F795" s="78" t="n">
        <v>1700</v>
      </c>
      <c r="G795" s="0" t="str">
        <f aca="false">IF(F795=0,"***","")</f>
        <v/>
      </c>
    </row>
    <row r="796" customFormat="false" ht="14.4" hidden="false" customHeight="false" outlineLevel="0" collapsed="false">
      <c r="D796" s="76" t="s">
        <v>905</v>
      </c>
      <c r="E796" s="78" t="n">
        <v>30030</v>
      </c>
      <c r="F796" s="78" t="n">
        <v>1500</v>
      </c>
      <c r="G796" s="0" t="str">
        <f aca="false">IF(F796=0,"***","")</f>
        <v/>
      </c>
    </row>
    <row r="797" customFormat="false" ht="14.4" hidden="false" customHeight="false" outlineLevel="0" collapsed="false">
      <c r="D797" s="76" t="s">
        <v>996</v>
      </c>
      <c r="E797" s="78" t="n">
        <v>30030</v>
      </c>
      <c r="F797" s="78" t="n">
        <v>1600</v>
      </c>
      <c r="G797" s="0" t="str">
        <f aca="false">IF(F797=0,"***","")</f>
        <v/>
      </c>
    </row>
    <row r="798" customFormat="false" ht="14.4" hidden="false" customHeight="false" outlineLevel="0" collapsed="false">
      <c r="D798" s="76" t="s">
        <v>997</v>
      </c>
      <c r="E798" s="78" t="n">
        <v>30030</v>
      </c>
      <c r="F798" s="78" t="n">
        <v>2203</v>
      </c>
      <c r="G798" s="0" t="str">
        <f aca="false">IF(F798=0,"***","")</f>
        <v/>
      </c>
    </row>
    <row r="799" customFormat="false" ht="14.4" hidden="false" customHeight="false" outlineLevel="0" collapsed="false">
      <c r="D799" s="76" t="s">
        <v>998</v>
      </c>
      <c r="E799" s="78" t="n">
        <v>30030</v>
      </c>
      <c r="F799" s="78" t="n">
        <v>1701</v>
      </c>
      <c r="G799" s="0" t="str">
        <f aca="false">IF(F799=0,"***","")</f>
        <v/>
      </c>
    </row>
    <row r="800" customFormat="false" ht="14.4" hidden="false" customHeight="false" outlineLevel="0" collapsed="false">
      <c r="D800" s="76" t="s">
        <v>999</v>
      </c>
      <c r="E800" s="78" t="n">
        <v>30030</v>
      </c>
      <c r="F800" s="78" t="n">
        <v>17</v>
      </c>
      <c r="G800" s="0" t="str">
        <f aca="false">IF(F800=0,"***","")</f>
        <v/>
      </c>
    </row>
    <row r="801" customFormat="false" ht="14.4" hidden="false" customHeight="false" outlineLevel="0" collapsed="false">
      <c r="D801" s="76" t="s">
        <v>1000</v>
      </c>
      <c r="E801" s="78" t="n">
        <v>30030</v>
      </c>
      <c r="F801" s="78" t="n">
        <v>3600</v>
      </c>
      <c r="G801" s="0" t="str">
        <f aca="false">IF(F801=0,"***","")</f>
        <v/>
      </c>
    </row>
    <row r="802" customFormat="false" ht="14.4" hidden="false" customHeight="false" outlineLevel="0" collapsed="false">
      <c r="D802" s="76" t="s">
        <v>1001</v>
      </c>
      <c r="E802" s="78" t="n">
        <v>30030</v>
      </c>
      <c r="F802" s="78" t="n">
        <v>4307</v>
      </c>
      <c r="G802" s="0" t="str">
        <f aca="false">IF(F802=0,"***","")</f>
        <v/>
      </c>
    </row>
    <row r="803" customFormat="false" ht="14.4" hidden="false" customHeight="false" outlineLevel="0" collapsed="false">
      <c r="D803" s="76" t="s">
        <v>1002</v>
      </c>
      <c r="E803" s="78" t="n">
        <v>30030</v>
      </c>
      <c r="F803" s="78" t="n">
        <v>3700</v>
      </c>
      <c r="G803" s="0" t="str">
        <f aca="false">IF(F803=0,"***","")</f>
        <v/>
      </c>
    </row>
    <row r="804" customFormat="false" ht="14.4" hidden="false" customHeight="false" outlineLevel="0" collapsed="false">
      <c r="D804" s="76" t="s">
        <v>1003</v>
      </c>
      <c r="E804" s="78" t="n">
        <v>30030</v>
      </c>
      <c r="F804" s="78" t="n">
        <v>2802</v>
      </c>
      <c r="G804" s="0" t="str">
        <f aca="false">IF(F804=0,"***","")</f>
        <v/>
      </c>
    </row>
    <row r="805" customFormat="false" ht="14.4" hidden="false" customHeight="false" outlineLevel="0" collapsed="false">
      <c r="D805" s="76" t="s">
        <v>1004</v>
      </c>
      <c r="E805" s="78" t="n">
        <v>30030</v>
      </c>
      <c r="F805" s="78" t="n">
        <v>3505</v>
      </c>
      <c r="G805" s="0" t="str">
        <f aca="false">IF(F805=0,"***","")</f>
        <v/>
      </c>
    </row>
    <row r="806" customFormat="false" ht="14.4" hidden="false" customHeight="false" outlineLevel="0" collapsed="false">
      <c r="D806" s="76" t="s">
        <v>1005</v>
      </c>
      <c r="E806" s="78" t="n">
        <v>30030</v>
      </c>
      <c r="F806" s="78" t="n">
        <v>1900</v>
      </c>
      <c r="G806" s="0" t="str">
        <f aca="false">IF(F806=0,"***","")</f>
        <v/>
      </c>
    </row>
    <row r="807" customFormat="false" ht="14.4" hidden="false" customHeight="false" outlineLevel="0" collapsed="false">
      <c r="D807" s="76" t="s">
        <v>1006</v>
      </c>
      <c r="E807" s="78" t="n">
        <v>30030</v>
      </c>
      <c r="F807" s="78" t="n">
        <v>4306</v>
      </c>
      <c r="G807" s="0" t="str">
        <f aca="false">IF(F807=0,"***","")</f>
        <v/>
      </c>
    </row>
    <row r="808" customFormat="false" ht="14.4" hidden="false" customHeight="false" outlineLevel="0" collapsed="false">
      <c r="D808" s="76" t="s">
        <v>1007</v>
      </c>
      <c r="E808" s="78" t="n">
        <v>30030</v>
      </c>
      <c r="F808" s="78" t="n">
        <v>3104</v>
      </c>
      <c r="G808" s="0" t="str">
        <f aca="false">IF(F808=0,"***","")</f>
        <v/>
      </c>
    </row>
    <row r="809" customFormat="false" ht="14.4" hidden="false" customHeight="false" outlineLevel="0" collapsed="false">
      <c r="D809" s="76" t="s">
        <v>1008</v>
      </c>
      <c r="E809" s="78" t="n">
        <v>30030</v>
      </c>
      <c r="F809" s="78" t="n">
        <v>4206</v>
      </c>
      <c r="G809" s="0" t="str">
        <f aca="false">IF(F809=0,"***","")</f>
        <v/>
      </c>
    </row>
    <row r="810" customFormat="false" ht="14.4" hidden="false" customHeight="false" outlineLevel="0" collapsed="false">
      <c r="D810" s="76" t="s">
        <v>425</v>
      </c>
      <c r="E810" s="78" t="n">
        <v>30030</v>
      </c>
      <c r="F810" s="78" t="n">
        <v>2000</v>
      </c>
      <c r="G810" s="0" t="str">
        <f aca="false">IF(F810=0,"***","")</f>
        <v/>
      </c>
    </row>
    <row r="811" customFormat="false" ht="14.4" hidden="false" customHeight="false" outlineLevel="0" collapsed="false">
      <c r="D811" s="76" t="s">
        <v>1009</v>
      </c>
      <c r="E811" s="78" t="n">
        <v>30030</v>
      </c>
      <c r="F811" s="78" t="n">
        <v>2501</v>
      </c>
      <c r="G811" s="0" t="str">
        <f aca="false">IF(F811=0,"***","")</f>
        <v/>
      </c>
    </row>
    <row r="812" customFormat="false" ht="14.4" hidden="false" customHeight="false" outlineLevel="0" collapsed="false">
      <c r="D812" s="76" t="s">
        <v>1010</v>
      </c>
      <c r="E812" s="78" t="n">
        <v>30030</v>
      </c>
      <c r="F812" s="78" t="n">
        <v>2100</v>
      </c>
      <c r="G812" s="0" t="str">
        <f aca="false">IF(F812=0,"***","")</f>
        <v/>
      </c>
    </row>
    <row r="813" customFormat="false" ht="14.4" hidden="false" customHeight="false" outlineLevel="0" collapsed="false">
      <c r="D813" s="76" t="s">
        <v>1011</v>
      </c>
      <c r="E813" s="78" t="n">
        <v>30030</v>
      </c>
      <c r="F813" s="78" t="n">
        <v>2200</v>
      </c>
      <c r="G813" s="0" t="str">
        <f aca="false">IF(F813=0,"***","")</f>
        <v/>
      </c>
    </row>
    <row r="814" customFormat="false" ht="14.4" hidden="false" customHeight="false" outlineLevel="0" collapsed="false">
      <c r="D814" s="76" t="s">
        <v>1012</v>
      </c>
      <c r="E814" s="78" t="n">
        <v>30030</v>
      </c>
      <c r="F814" s="78" t="n">
        <v>2300</v>
      </c>
      <c r="G814" s="0" t="str">
        <f aca="false">IF(F814=0,"***","")</f>
        <v/>
      </c>
    </row>
    <row r="815" customFormat="false" ht="14.4" hidden="false" customHeight="false" outlineLevel="0" collapsed="false">
      <c r="D815" s="76" t="s">
        <v>1013</v>
      </c>
      <c r="E815" s="78" t="n">
        <v>30030</v>
      </c>
      <c r="F815" s="78" t="n">
        <v>2303</v>
      </c>
      <c r="G815" s="0" t="str">
        <f aca="false">IF(F815=0,"***","")</f>
        <v/>
      </c>
    </row>
    <row r="816" customFormat="false" ht="14.4" hidden="false" customHeight="false" outlineLevel="0" collapsed="false">
      <c r="D816" s="76" t="s">
        <v>1014</v>
      </c>
      <c r="E816" s="78" t="n">
        <v>30030</v>
      </c>
      <c r="F816" s="78" t="n">
        <v>502</v>
      </c>
      <c r="G816" s="0" t="str">
        <f aca="false">IF(F816=0,"***","")</f>
        <v/>
      </c>
    </row>
    <row r="817" customFormat="false" ht="14.4" hidden="false" customHeight="false" outlineLevel="0" collapsed="false">
      <c r="D817" s="76" t="s">
        <v>1015</v>
      </c>
      <c r="E817" s="78" t="n">
        <v>30030</v>
      </c>
      <c r="F817" s="78" t="n">
        <v>203</v>
      </c>
      <c r="G817" s="0" t="str">
        <f aca="false">IF(F817=0,"***","")</f>
        <v/>
      </c>
    </row>
    <row r="818" customFormat="false" ht="14.4" hidden="false" customHeight="false" outlineLevel="0" collapsed="false">
      <c r="D818" s="76" t="s">
        <v>1016</v>
      </c>
      <c r="E818" s="78" t="n">
        <v>30030</v>
      </c>
      <c r="F818" s="78" t="n">
        <v>2801</v>
      </c>
      <c r="G818" s="0" t="str">
        <f aca="false">IF(F818=0,"***","")</f>
        <v/>
      </c>
    </row>
    <row r="819" customFormat="false" ht="14.4" hidden="false" customHeight="false" outlineLevel="0" collapsed="false">
      <c r="D819" s="76" t="s">
        <v>1017</v>
      </c>
      <c r="E819" s="78" t="n">
        <v>30030</v>
      </c>
      <c r="F819" s="78" t="n">
        <v>3004</v>
      </c>
      <c r="G819" s="0" t="str">
        <f aca="false">IF(F819=0,"***","")</f>
        <v/>
      </c>
    </row>
    <row r="820" customFormat="false" ht="14.4" hidden="false" customHeight="false" outlineLevel="0" collapsed="false">
      <c r="D820" s="76" t="s">
        <v>1018</v>
      </c>
      <c r="E820" s="78" t="n">
        <v>30030</v>
      </c>
      <c r="F820" s="78" t="n">
        <v>4209</v>
      </c>
      <c r="G820" s="0" t="str">
        <f aca="false">IF(F820=0,"***","")</f>
        <v/>
      </c>
    </row>
    <row r="821" customFormat="false" ht="14.4" hidden="false" customHeight="false" outlineLevel="0" collapsed="false">
      <c r="D821" s="76" t="s">
        <v>1019</v>
      </c>
      <c r="E821" s="78" t="n">
        <v>30030</v>
      </c>
      <c r="F821" s="78" t="n">
        <v>4501</v>
      </c>
      <c r="G821" s="0" t="str">
        <f aca="false">IF(F821=0,"***","")</f>
        <v/>
      </c>
    </row>
    <row r="822" customFormat="false" ht="14.4" hidden="false" customHeight="false" outlineLevel="0" collapsed="false">
      <c r="D822" s="76" t="s">
        <v>1020</v>
      </c>
      <c r="E822" s="78" t="n">
        <v>30030</v>
      </c>
      <c r="F822" s="78" t="n">
        <v>4701</v>
      </c>
      <c r="G822" s="0" t="str">
        <f aca="false">IF(F822=0,"***","")</f>
        <v/>
      </c>
    </row>
    <row r="823" customFormat="false" ht="14.4" hidden="false" customHeight="false" outlineLevel="0" collapsed="false">
      <c r="D823" s="76" t="s">
        <v>1021</v>
      </c>
      <c r="E823" s="78" t="n">
        <v>30030</v>
      </c>
      <c r="F823" s="78" t="n">
        <v>3701</v>
      </c>
      <c r="G823" s="0" t="str">
        <f aca="false">IF(F823=0,"***","")</f>
        <v/>
      </c>
    </row>
    <row r="824" customFormat="false" ht="14.4" hidden="false" customHeight="false" outlineLevel="0" collapsed="false">
      <c r="D824" s="76" t="s">
        <v>1022</v>
      </c>
      <c r="E824" s="78" t="n">
        <v>30030</v>
      </c>
      <c r="F824" s="78" t="n">
        <v>4101</v>
      </c>
      <c r="G824" s="0" t="str">
        <f aca="false">IF(F824=0,"***","")</f>
        <v/>
      </c>
    </row>
    <row r="825" customFormat="false" ht="14.4" hidden="false" customHeight="false" outlineLevel="0" collapsed="false">
      <c r="D825" s="76" t="s">
        <v>1023</v>
      </c>
      <c r="E825" s="78" t="n">
        <v>30030</v>
      </c>
      <c r="F825" s="78" t="n">
        <v>3801</v>
      </c>
      <c r="G825" s="0" t="str">
        <f aca="false">IF(F825=0,"***","")</f>
        <v/>
      </c>
    </row>
    <row r="826" customFormat="false" ht="14.4" hidden="false" customHeight="false" outlineLevel="0" collapsed="false">
      <c r="D826" s="76" t="s">
        <v>1024</v>
      </c>
      <c r="E826" s="78" t="n">
        <v>30030</v>
      </c>
      <c r="F826" s="78" t="n">
        <v>1002</v>
      </c>
      <c r="G826" s="0" t="str">
        <f aca="false">IF(F826=0,"***","")</f>
        <v/>
      </c>
    </row>
    <row r="827" customFormat="false" ht="14.4" hidden="false" customHeight="false" outlineLevel="0" collapsed="false">
      <c r="D827" s="76" t="s">
        <v>1025</v>
      </c>
      <c r="E827" s="78" t="n">
        <v>30030</v>
      </c>
      <c r="F827" s="78" t="n">
        <v>7</v>
      </c>
      <c r="G827" s="0" t="str">
        <f aca="false">IF(F827=0,"***","")</f>
        <v/>
      </c>
    </row>
    <row r="828" customFormat="false" ht="14.4" hidden="false" customHeight="false" outlineLevel="0" collapsed="false">
      <c r="D828" s="76" t="s">
        <v>1026</v>
      </c>
      <c r="E828" s="78" t="n">
        <v>30030</v>
      </c>
      <c r="F828" s="78" t="n">
        <v>2500</v>
      </c>
      <c r="G828" s="0" t="str">
        <f aca="false">IF(F828=0,"***","")</f>
        <v/>
      </c>
    </row>
    <row r="829" customFormat="false" ht="14.4" hidden="false" customHeight="false" outlineLevel="0" collapsed="false">
      <c r="D829" s="76" t="s">
        <v>1027</v>
      </c>
      <c r="E829" s="78" t="n">
        <v>30030</v>
      </c>
      <c r="F829" s="78" t="n">
        <v>2502</v>
      </c>
      <c r="G829" s="0" t="str">
        <f aca="false">IF(F829=0,"***","")</f>
        <v/>
      </c>
    </row>
    <row r="830" customFormat="false" ht="14.4" hidden="false" customHeight="false" outlineLevel="0" collapsed="false">
      <c r="D830" s="76" t="s">
        <v>1028</v>
      </c>
      <c r="E830" s="78" t="n">
        <v>30030</v>
      </c>
      <c r="F830" s="78" t="n">
        <v>2601</v>
      </c>
      <c r="G830" s="0" t="str">
        <f aca="false">IF(F830=0,"***","")</f>
        <v/>
      </c>
    </row>
    <row r="831" customFormat="false" ht="14.4" hidden="false" customHeight="false" outlineLevel="0" collapsed="false">
      <c r="D831" s="76" t="s">
        <v>1029</v>
      </c>
      <c r="E831" s="78" t="n">
        <v>30030</v>
      </c>
      <c r="F831" s="78" t="n">
        <v>2600</v>
      </c>
      <c r="G831" s="0" t="str">
        <f aca="false">IF(F831=0,"***","")</f>
        <v/>
      </c>
    </row>
    <row r="832" customFormat="false" ht="14.4" hidden="false" customHeight="false" outlineLevel="0" collapsed="false">
      <c r="D832" s="76" t="s">
        <v>1030</v>
      </c>
      <c r="E832" s="78" t="n">
        <v>30030</v>
      </c>
      <c r="F832" s="78" t="n">
        <v>100</v>
      </c>
      <c r="G832" s="0" t="str">
        <f aca="false">IF(F832=0,"***","")</f>
        <v/>
      </c>
    </row>
    <row r="833" customFormat="false" ht="14.4" hidden="false" customHeight="false" outlineLevel="0" collapsed="false">
      <c r="D833" s="76" t="s">
        <v>1031</v>
      </c>
      <c r="E833" s="78" t="n">
        <v>30030</v>
      </c>
      <c r="F833" s="78" t="n">
        <v>200</v>
      </c>
      <c r="G833" s="0" t="str">
        <f aca="false">IF(F833=0,"***","")</f>
        <v/>
      </c>
    </row>
    <row r="834" customFormat="false" ht="14.4" hidden="false" customHeight="false" outlineLevel="0" collapsed="false">
      <c r="D834" s="76" t="s">
        <v>513</v>
      </c>
      <c r="E834" s="78" t="n">
        <v>30030</v>
      </c>
      <c r="F834" s="78" t="n">
        <v>404</v>
      </c>
      <c r="G834" s="0" t="str">
        <f aca="false">IF(F834=0,"***","")</f>
        <v/>
      </c>
    </row>
    <row r="835" customFormat="false" ht="14.4" hidden="false" customHeight="false" outlineLevel="0" collapsed="false">
      <c r="D835" s="76" t="s">
        <v>1032</v>
      </c>
      <c r="E835" s="78" t="n">
        <v>30030</v>
      </c>
      <c r="F835" s="78" t="n">
        <v>600</v>
      </c>
      <c r="G835" s="0" t="str">
        <f aca="false">IF(F835=0,"***","")</f>
        <v/>
      </c>
    </row>
    <row r="836" customFormat="false" ht="14.4" hidden="false" customHeight="false" outlineLevel="0" collapsed="false">
      <c r="D836" s="76" t="s">
        <v>1033</v>
      </c>
      <c r="E836" s="78" t="n">
        <v>30030</v>
      </c>
      <c r="F836" s="78" t="n">
        <v>2302</v>
      </c>
      <c r="G836" s="0" t="str">
        <f aca="false">IF(F836=0,"***","")</f>
        <v/>
      </c>
    </row>
    <row r="837" customFormat="false" ht="14.4" hidden="false" customHeight="false" outlineLevel="0" collapsed="false">
      <c r="D837" s="76" t="s">
        <v>1034</v>
      </c>
      <c r="E837" s="78" t="n">
        <v>30030</v>
      </c>
      <c r="F837" s="78" t="n">
        <v>403</v>
      </c>
      <c r="G837" s="0" t="str">
        <f aca="false">IF(F837=0,"***","")</f>
        <v/>
      </c>
    </row>
    <row r="838" customFormat="false" ht="14.4" hidden="false" customHeight="false" outlineLevel="0" collapsed="false">
      <c r="D838" s="76" t="s">
        <v>1035</v>
      </c>
      <c r="E838" s="78" t="n">
        <v>30030</v>
      </c>
      <c r="F838" s="78" t="n">
        <v>3200</v>
      </c>
      <c r="G838" s="0" t="str">
        <f aca="false">IF(F838=0,"***","")</f>
        <v/>
      </c>
    </row>
    <row r="839" customFormat="false" ht="14.4" hidden="false" customHeight="false" outlineLevel="0" collapsed="false">
      <c r="D839" s="76" t="s">
        <v>1036</v>
      </c>
      <c r="E839" s="78" t="n">
        <v>30030</v>
      </c>
      <c r="F839" s="78" t="n">
        <v>11</v>
      </c>
      <c r="G839" s="0" t="str">
        <f aca="false">IF(F839=0,"***","")</f>
        <v/>
      </c>
    </row>
    <row r="840" customFormat="false" ht="14.4" hidden="false" customHeight="false" outlineLevel="0" collapsed="false">
      <c r="D840" s="76" t="s">
        <v>930</v>
      </c>
      <c r="E840" s="78" t="n">
        <v>30030</v>
      </c>
      <c r="F840" s="78" t="n">
        <v>2202</v>
      </c>
      <c r="G840" s="0" t="str">
        <f aca="false">IF(F840=0,"***","")</f>
        <v/>
      </c>
    </row>
    <row r="841" customFormat="false" ht="14.4" hidden="false" customHeight="false" outlineLevel="0" collapsed="false">
      <c r="D841" s="76" t="s">
        <v>1037</v>
      </c>
      <c r="E841" s="78" t="n">
        <v>30030</v>
      </c>
      <c r="F841" s="78" t="n">
        <v>1504</v>
      </c>
      <c r="G841" s="0" t="str">
        <f aca="false">IF(F841=0,"***","")</f>
        <v/>
      </c>
    </row>
    <row r="842" customFormat="false" ht="14.4" hidden="false" customHeight="false" outlineLevel="0" collapsed="false">
      <c r="D842" s="76" t="s">
        <v>527</v>
      </c>
      <c r="E842" s="78" t="n">
        <v>30030</v>
      </c>
      <c r="F842" s="78" t="n">
        <v>4303</v>
      </c>
      <c r="G842" s="0" t="str">
        <f aca="false">IF(F842=0,"***","")</f>
        <v/>
      </c>
    </row>
    <row r="843" customFormat="false" ht="14.4" hidden="false" customHeight="false" outlineLevel="0" collapsed="false">
      <c r="D843" s="76" t="s">
        <v>1038</v>
      </c>
      <c r="E843" s="78" t="n">
        <v>30030</v>
      </c>
      <c r="F843" s="78" t="n">
        <v>4304</v>
      </c>
      <c r="G843" s="0" t="str">
        <f aca="false">IF(F843=0,"***","")</f>
        <v/>
      </c>
    </row>
    <row r="844" customFormat="false" ht="14.4" hidden="false" customHeight="false" outlineLevel="0" collapsed="false">
      <c r="D844" s="76" t="s">
        <v>146</v>
      </c>
      <c r="E844" s="78" t="n">
        <v>30030</v>
      </c>
      <c r="F844" s="78" t="n">
        <v>1102</v>
      </c>
      <c r="G844" s="0" t="str">
        <f aca="false">IF(F844=0,"***","")</f>
        <v/>
      </c>
    </row>
    <row r="845" customFormat="false" ht="14.4" hidden="false" customHeight="false" outlineLevel="0" collapsed="false">
      <c r="D845" s="76" t="s">
        <v>1039</v>
      </c>
      <c r="E845" s="78" t="n">
        <v>30030</v>
      </c>
      <c r="F845" s="78" t="n">
        <v>2108</v>
      </c>
      <c r="G845" s="0" t="str">
        <f aca="false">IF(F845=0,"***","")</f>
        <v/>
      </c>
    </row>
    <row r="846" customFormat="false" ht="14.4" hidden="false" customHeight="false" outlineLevel="0" collapsed="false">
      <c r="D846" s="76" t="s">
        <v>528</v>
      </c>
      <c r="E846" s="78" t="n">
        <v>30030</v>
      </c>
      <c r="F846" s="78" t="n">
        <v>1202</v>
      </c>
      <c r="G846" s="0" t="str">
        <f aca="false">IF(F846=0,"***","")</f>
        <v/>
      </c>
    </row>
    <row r="847" customFormat="false" ht="14.4" hidden="false" customHeight="false" outlineLevel="0" collapsed="false">
      <c r="D847" s="76" t="s">
        <v>289</v>
      </c>
      <c r="E847" s="78" t="n">
        <v>30030</v>
      </c>
      <c r="F847" s="78" t="n">
        <v>1604</v>
      </c>
      <c r="G847" s="0" t="str">
        <f aca="false">IF(F847=0,"***","")</f>
        <v/>
      </c>
    </row>
    <row r="848" customFormat="false" ht="14.4" hidden="false" customHeight="false" outlineLevel="0" collapsed="false">
      <c r="D848" s="76" t="s">
        <v>1040</v>
      </c>
      <c r="E848" s="78" t="n">
        <v>30030</v>
      </c>
      <c r="F848" s="78" t="n">
        <v>2800</v>
      </c>
      <c r="G848" s="0" t="str">
        <f aca="false">IF(F848=0,"***","")</f>
        <v/>
      </c>
    </row>
    <row r="849" customFormat="false" ht="14.4" hidden="false" customHeight="false" outlineLevel="0" collapsed="false">
      <c r="D849" s="76" t="s">
        <v>1041</v>
      </c>
      <c r="E849" s="78" t="n">
        <v>30030</v>
      </c>
      <c r="F849" s="78" t="n">
        <v>2201</v>
      </c>
      <c r="G849" s="0" t="str">
        <f aca="false">IF(F849=0,"***","")</f>
        <v/>
      </c>
    </row>
    <row r="850" customFormat="false" ht="14.4" hidden="false" customHeight="false" outlineLevel="0" collapsed="false">
      <c r="D850" s="76" t="s">
        <v>1042</v>
      </c>
      <c r="E850" s="78" t="n">
        <v>30030</v>
      </c>
      <c r="F850" s="78" t="n">
        <v>5002</v>
      </c>
      <c r="G850" s="0" t="str">
        <f aca="false">IF(F850=0,"***","")</f>
        <v/>
      </c>
    </row>
    <row r="851" customFormat="false" ht="14.4" hidden="false" customHeight="false" outlineLevel="0" collapsed="false">
      <c r="D851" s="76" t="s">
        <v>1043</v>
      </c>
      <c r="E851" s="78" t="n">
        <v>30030</v>
      </c>
      <c r="F851" s="78" t="n">
        <v>8</v>
      </c>
      <c r="G851" s="0" t="str">
        <f aca="false">IF(F851=0,"***","")</f>
        <v/>
      </c>
    </row>
    <row r="852" customFormat="false" ht="14.4" hidden="false" customHeight="false" outlineLevel="0" collapsed="false">
      <c r="D852" s="76" t="s">
        <v>1044</v>
      </c>
      <c r="E852" s="78" t="n">
        <v>30030</v>
      </c>
      <c r="F852" s="78" t="n">
        <v>406</v>
      </c>
      <c r="G852" s="0" t="str">
        <f aca="false">IF(F852=0,"***","")</f>
        <v/>
      </c>
    </row>
    <row r="853" customFormat="false" ht="14.4" hidden="false" customHeight="false" outlineLevel="0" collapsed="false">
      <c r="D853" s="76" t="s">
        <v>1045</v>
      </c>
      <c r="E853" s="78" t="n">
        <v>30030</v>
      </c>
      <c r="F853" s="78" t="n">
        <v>5004</v>
      </c>
      <c r="G853" s="0" t="str">
        <f aca="false">IF(F853=0,"***","")</f>
        <v/>
      </c>
    </row>
    <row r="854" customFormat="false" ht="14.4" hidden="false" customHeight="false" outlineLevel="0" collapsed="false">
      <c r="D854" s="76" t="s">
        <v>549</v>
      </c>
      <c r="E854" s="78" t="n">
        <v>30030</v>
      </c>
      <c r="F854" s="78" t="n">
        <v>6</v>
      </c>
      <c r="G854" s="0" t="str">
        <f aca="false">IF(F854=0,"***","")</f>
        <v/>
      </c>
    </row>
    <row r="855" customFormat="false" ht="14.4" hidden="false" customHeight="false" outlineLevel="0" collapsed="false">
      <c r="D855" s="76" t="s">
        <v>555</v>
      </c>
      <c r="E855" s="78" t="n">
        <v>30030</v>
      </c>
      <c r="F855" s="78" t="n">
        <v>1605</v>
      </c>
      <c r="G855" s="0" t="str">
        <f aca="false">IF(F855=0,"***","")</f>
        <v/>
      </c>
    </row>
    <row r="856" customFormat="false" ht="14.4" hidden="false" customHeight="false" outlineLevel="0" collapsed="false">
      <c r="D856" s="76" t="s">
        <v>1046</v>
      </c>
      <c r="E856" s="78" t="n">
        <v>30030</v>
      </c>
      <c r="F856" s="78" t="n">
        <v>2107</v>
      </c>
      <c r="G856" s="0" t="str">
        <f aca="false">IF(F856=0,"***","")</f>
        <v/>
      </c>
    </row>
    <row r="857" customFormat="false" ht="14.4" hidden="false" customHeight="false" outlineLevel="0" collapsed="false">
      <c r="D857" s="76" t="s">
        <v>1047</v>
      </c>
      <c r="E857" s="78" t="n">
        <v>30030</v>
      </c>
      <c r="F857" s="78" t="n">
        <v>2305</v>
      </c>
      <c r="G857" s="0" t="str">
        <f aca="false">IF(F857=0,"***","")</f>
        <v/>
      </c>
    </row>
    <row r="858" customFormat="false" ht="14.4" hidden="false" customHeight="false" outlineLevel="0" collapsed="false">
      <c r="D858" s="76" t="s">
        <v>1048</v>
      </c>
      <c r="E858" s="78" t="n">
        <v>30030</v>
      </c>
      <c r="F858" s="78" t="n">
        <v>9</v>
      </c>
      <c r="G858" s="0" t="str">
        <f aca="false">IF(F858=0,"***","")</f>
        <v/>
      </c>
    </row>
    <row r="859" customFormat="false" ht="14.4" hidden="false" customHeight="false" outlineLevel="0" collapsed="false">
      <c r="D859" s="76" t="s">
        <v>557</v>
      </c>
      <c r="E859" s="78" t="n">
        <v>30030</v>
      </c>
      <c r="F859" s="78" t="n">
        <v>407</v>
      </c>
      <c r="G859" s="0" t="str">
        <f aca="false">IF(F859=0,"***","")</f>
        <v/>
      </c>
    </row>
    <row r="860" customFormat="false" ht="14.4" hidden="false" customHeight="false" outlineLevel="0" collapsed="false">
      <c r="D860" s="76" t="s">
        <v>1049</v>
      </c>
      <c r="E860" s="78" t="n">
        <v>30030</v>
      </c>
      <c r="F860" s="78" t="n">
        <v>408</v>
      </c>
      <c r="G860" s="0" t="str">
        <f aca="false">IF(F860=0,"***","")</f>
        <v/>
      </c>
    </row>
    <row r="861" customFormat="false" ht="14.4" hidden="false" customHeight="false" outlineLevel="0" collapsed="false">
      <c r="D861" s="76" t="s">
        <v>1050</v>
      </c>
      <c r="E861" s="78" t="n">
        <v>30030</v>
      </c>
      <c r="F861" s="78" t="n">
        <v>1903</v>
      </c>
      <c r="G861" s="0" t="str">
        <f aca="false">IF(F861=0,"***","")</f>
        <v/>
      </c>
    </row>
    <row r="862" customFormat="false" ht="14.4" hidden="false" customHeight="false" outlineLevel="0" collapsed="false">
      <c r="D862" s="76" t="s">
        <v>1051</v>
      </c>
      <c r="E862" s="78" t="n">
        <v>30030</v>
      </c>
      <c r="F862" s="78" t="n">
        <v>3204</v>
      </c>
      <c r="G862" s="0" t="str">
        <f aca="false">IF(F862=0,"***","")</f>
        <v/>
      </c>
    </row>
    <row r="863" customFormat="false" ht="14.4" hidden="false" customHeight="false" outlineLevel="0" collapsed="false">
      <c r="D863" s="76" t="s">
        <v>1052</v>
      </c>
      <c r="E863" s="78" t="n">
        <v>30030</v>
      </c>
      <c r="F863" s="78" t="n">
        <v>3800</v>
      </c>
      <c r="G863" s="0" t="str">
        <f aca="false">IF(F863=0,"***","")</f>
        <v/>
      </c>
    </row>
    <row r="864" customFormat="false" ht="14.4" hidden="false" customHeight="false" outlineLevel="0" collapsed="false">
      <c r="D864" s="76" t="s">
        <v>1053</v>
      </c>
      <c r="E864" s="78" t="n">
        <v>30030</v>
      </c>
      <c r="F864" s="78" t="n">
        <v>5</v>
      </c>
      <c r="G864" s="0" t="str">
        <f aca="false">IF(F864=0,"***","")</f>
        <v/>
      </c>
    </row>
    <row r="865" customFormat="false" ht="14.4" hidden="false" customHeight="false" outlineLevel="0" collapsed="false">
      <c r="D865" s="76" t="s">
        <v>1054</v>
      </c>
      <c r="E865" s="78" t="n">
        <v>30030</v>
      </c>
      <c r="F865" s="78" t="n">
        <v>3603</v>
      </c>
      <c r="G865" s="0" t="str">
        <f aca="false">IF(F865=0,"***","")</f>
        <v/>
      </c>
    </row>
    <row r="866" customFormat="false" ht="14.4" hidden="false" customHeight="false" outlineLevel="0" collapsed="false">
      <c r="D866" s="76" t="s">
        <v>1055</v>
      </c>
      <c r="E866" s="78" t="n">
        <v>30030</v>
      </c>
      <c r="F866" s="78" t="n">
        <v>3201</v>
      </c>
      <c r="G866" s="0" t="str">
        <f aca="false">IF(F866=0,"***","")</f>
        <v/>
      </c>
    </row>
    <row r="867" customFormat="false" ht="14.4" hidden="false" customHeight="false" outlineLevel="0" collapsed="false">
      <c r="D867" s="76" t="s">
        <v>1056</v>
      </c>
      <c r="E867" s="78" t="n">
        <v>30030</v>
      </c>
      <c r="F867" s="78" t="n">
        <v>3506</v>
      </c>
      <c r="G867" s="0" t="str">
        <f aca="false">IF(F867=0,"***","")</f>
        <v/>
      </c>
    </row>
    <row r="868" customFormat="false" ht="14.4" hidden="false" customHeight="false" outlineLevel="0" collapsed="false">
      <c r="D868" s="76" t="s">
        <v>1057</v>
      </c>
      <c r="E868" s="78" t="n">
        <v>30030</v>
      </c>
      <c r="F868" s="78" t="n">
        <v>4702</v>
      </c>
      <c r="G868" s="0" t="str">
        <f aca="false">IF(F868=0,"***","")</f>
        <v/>
      </c>
    </row>
    <row r="869" customFormat="false" ht="14.4" hidden="false" customHeight="false" outlineLevel="0" collapsed="false">
      <c r="D869" s="76" t="s">
        <v>1058</v>
      </c>
      <c r="E869" s="78" t="n">
        <v>30030</v>
      </c>
      <c r="F869" s="78" t="n">
        <v>3000</v>
      </c>
      <c r="G869" s="0" t="str">
        <f aca="false">IF(F869=0,"***","")</f>
        <v/>
      </c>
    </row>
    <row r="870" customFormat="false" ht="14.4" hidden="false" customHeight="false" outlineLevel="0" collapsed="false">
      <c r="D870" s="76" t="s">
        <v>197</v>
      </c>
      <c r="E870" s="78" t="n">
        <v>30030</v>
      </c>
      <c r="F870" s="78" t="n">
        <v>0</v>
      </c>
      <c r="G870" s="0" t="str">
        <f aca="false">IF(F870=0,"***","")</f>
        <v>***</v>
      </c>
    </row>
    <row r="871" customFormat="false" ht="14.4" hidden="false" customHeight="false" outlineLevel="0" collapsed="false">
      <c r="D871" s="76" t="s">
        <v>197</v>
      </c>
      <c r="E871" s="78" t="n">
        <v>30030</v>
      </c>
      <c r="F871" s="78" t="n">
        <v>1</v>
      </c>
      <c r="G871" s="0" t="str">
        <f aca="false">IF(F871=0,"***","")</f>
        <v/>
      </c>
    </row>
    <row r="872" customFormat="false" ht="14.4" hidden="false" customHeight="false" outlineLevel="0" collapsed="false">
      <c r="D872" s="76" t="s">
        <v>1059</v>
      </c>
      <c r="E872" s="78" t="n">
        <v>30030</v>
      </c>
      <c r="F872" s="78" t="n">
        <v>3100</v>
      </c>
      <c r="G872" s="0" t="str">
        <f aca="false">IF(F872=0,"***","")</f>
        <v/>
      </c>
    </row>
    <row r="873" customFormat="false" ht="14.4" hidden="false" customHeight="false" outlineLevel="0" collapsed="false">
      <c r="D873" s="76" t="s">
        <v>1060</v>
      </c>
      <c r="E873" s="78" t="n">
        <v>30030</v>
      </c>
      <c r="F873" s="78" t="n">
        <v>10</v>
      </c>
      <c r="G873" s="0" t="str">
        <f aca="false">IF(F873=0,"***","")</f>
        <v/>
      </c>
    </row>
    <row r="874" customFormat="false" ht="14.4" hidden="false" customHeight="false" outlineLevel="0" collapsed="false">
      <c r="D874" s="76" t="s">
        <v>1061</v>
      </c>
      <c r="E874" s="78" t="n">
        <v>30030</v>
      </c>
      <c r="F874" s="78" t="n">
        <v>3500</v>
      </c>
      <c r="G874" s="0" t="str">
        <f aca="false">IF(F874=0,"***","")</f>
        <v/>
      </c>
    </row>
    <row r="875" customFormat="false" ht="14.4" hidden="false" customHeight="false" outlineLevel="0" collapsed="false">
      <c r="D875" s="76" t="s">
        <v>1062</v>
      </c>
      <c r="E875" s="78" t="n">
        <v>30030</v>
      </c>
      <c r="F875" s="78" t="n">
        <v>12</v>
      </c>
      <c r="G875" s="0" t="str">
        <f aca="false">IF(F875=0,"***","")</f>
        <v/>
      </c>
    </row>
    <row r="876" customFormat="false" ht="14.4" hidden="false" customHeight="false" outlineLevel="0" collapsed="false">
      <c r="D876" s="76" t="s">
        <v>1063</v>
      </c>
      <c r="E876" s="78" t="n">
        <v>30030</v>
      </c>
      <c r="F876" s="78" t="n">
        <v>3503</v>
      </c>
      <c r="G876" s="0" t="str">
        <f aca="false">IF(F876=0,"***","")</f>
        <v/>
      </c>
    </row>
    <row r="877" customFormat="false" ht="14.4" hidden="false" customHeight="false" outlineLevel="0" collapsed="false">
      <c r="D877" s="76" t="s">
        <v>1064</v>
      </c>
      <c r="E877" s="78" t="n">
        <v>30030</v>
      </c>
      <c r="F877" s="78" t="n">
        <v>603</v>
      </c>
      <c r="G877" s="0" t="str">
        <f aca="false">IF(F877=0,"***","")</f>
        <v/>
      </c>
    </row>
    <row r="878" customFormat="false" ht="14.4" hidden="false" customHeight="false" outlineLevel="0" collapsed="false">
      <c r="D878" s="76" t="s">
        <v>1065</v>
      </c>
      <c r="E878" s="78" t="n">
        <v>30030</v>
      </c>
      <c r="F878" s="78" t="n">
        <v>4100</v>
      </c>
      <c r="G878" s="0" t="str">
        <f aca="false">IF(F878=0,"***","")</f>
        <v/>
      </c>
    </row>
    <row r="879" customFormat="false" ht="14.4" hidden="false" customHeight="false" outlineLevel="0" collapsed="false">
      <c r="D879" s="76" t="s">
        <v>1066</v>
      </c>
      <c r="E879" s="78" t="n">
        <v>30030</v>
      </c>
      <c r="F879" s="78" t="n">
        <v>4902</v>
      </c>
      <c r="G879" s="0" t="str">
        <f aca="false">IF(F879=0,"***","")</f>
        <v/>
      </c>
    </row>
    <row r="880" customFormat="false" ht="14.4" hidden="false" customHeight="false" outlineLevel="0" collapsed="false">
      <c r="D880" s="76" t="s">
        <v>1067</v>
      </c>
      <c r="E880" s="78" t="n">
        <v>30030</v>
      </c>
      <c r="F880" s="78" t="n">
        <v>409</v>
      </c>
      <c r="G880" s="0" t="str">
        <f aca="false">IF(F880=0,"***","")</f>
        <v/>
      </c>
    </row>
    <row r="881" customFormat="false" ht="14.4" hidden="false" customHeight="false" outlineLevel="0" collapsed="false">
      <c r="D881" s="76" t="s">
        <v>1068</v>
      </c>
      <c r="E881" s="78" t="n">
        <v>30030</v>
      </c>
      <c r="F881" s="78" t="n">
        <v>4200</v>
      </c>
      <c r="G881" s="0" t="str">
        <f aca="false">IF(F881=0,"***","")</f>
        <v/>
      </c>
    </row>
    <row r="882" customFormat="false" ht="14.4" hidden="false" customHeight="false" outlineLevel="0" collapsed="false">
      <c r="D882" s="76" t="s">
        <v>1069</v>
      </c>
      <c r="E882" s="78" t="n">
        <v>30030</v>
      </c>
      <c r="F882" s="78" t="n">
        <v>18</v>
      </c>
      <c r="G882" s="0" t="str">
        <f aca="false">IF(F882=0,"***","")</f>
        <v/>
      </c>
    </row>
    <row r="883" customFormat="false" ht="14.4" hidden="false" customHeight="false" outlineLevel="0" collapsed="false">
      <c r="D883" s="76" t="s">
        <v>1070</v>
      </c>
      <c r="E883" s="78" t="n">
        <v>30030</v>
      </c>
      <c r="F883" s="78" t="n">
        <v>4308</v>
      </c>
      <c r="G883" s="0" t="str">
        <f aca="false">IF(F883=0,"***","")</f>
        <v/>
      </c>
    </row>
    <row r="884" customFormat="false" ht="14.4" hidden="false" customHeight="false" outlineLevel="0" collapsed="false">
      <c r="D884" s="76" t="s">
        <v>1071</v>
      </c>
      <c r="E884" s="78" t="n">
        <v>30030</v>
      </c>
      <c r="F884" s="78" t="n">
        <v>19</v>
      </c>
      <c r="G884" s="0" t="str">
        <f aca="false">IF(F884=0,"***","")</f>
        <v/>
      </c>
    </row>
    <row r="885" customFormat="false" ht="14.4" hidden="false" customHeight="false" outlineLevel="0" collapsed="false">
      <c r="D885" s="76" t="s">
        <v>1072</v>
      </c>
      <c r="E885" s="78" t="n">
        <v>30030</v>
      </c>
      <c r="F885" s="78" t="n">
        <v>3702</v>
      </c>
      <c r="G885" s="0" t="str">
        <f aca="false">IF(F885=0,"***","")</f>
        <v/>
      </c>
    </row>
    <row r="886" customFormat="false" ht="14.4" hidden="false" customHeight="false" outlineLevel="0" collapsed="false">
      <c r="D886" s="76" t="s">
        <v>1073</v>
      </c>
      <c r="E886" s="78" t="n">
        <v>30030</v>
      </c>
      <c r="F886" s="78" t="n">
        <v>3508</v>
      </c>
      <c r="G886" s="0" t="str">
        <f aca="false">IF(F886=0,"***","")</f>
        <v/>
      </c>
    </row>
    <row r="887" customFormat="false" ht="14.4" hidden="false" customHeight="false" outlineLevel="0" collapsed="false">
      <c r="D887" s="76" t="s">
        <v>1074</v>
      </c>
      <c r="E887" s="78" t="n">
        <v>30030</v>
      </c>
      <c r="F887" s="78" t="n">
        <v>4300</v>
      </c>
      <c r="G887" s="0" t="str">
        <f aca="false">IF(F887=0,"***","")</f>
        <v/>
      </c>
    </row>
    <row r="888" customFormat="false" ht="14.4" hidden="false" customHeight="false" outlineLevel="0" collapsed="false">
      <c r="D888" s="76" t="s">
        <v>1075</v>
      </c>
      <c r="E888" s="78" t="n">
        <v>30030</v>
      </c>
      <c r="F888" s="78" t="n">
        <v>13</v>
      </c>
      <c r="G888" s="0" t="str">
        <f aca="false">IF(F888=0,"***","")</f>
        <v/>
      </c>
    </row>
    <row r="889" customFormat="false" ht="14.4" hidden="false" customHeight="false" outlineLevel="0" collapsed="false">
      <c r="D889" s="76" t="s">
        <v>1076</v>
      </c>
      <c r="E889" s="78" t="n">
        <v>30030</v>
      </c>
      <c r="F889" s="78" t="n">
        <v>4500</v>
      </c>
      <c r="G889" s="0" t="str">
        <f aca="false">IF(F889=0,"***","")</f>
        <v/>
      </c>
    </row>
    <row r="890" customFormat="false" ht="14.4" hidden="false" customHeight="false" outlineLevel="0" collapsed="false">
      <c r="D890" s="76" t="s">
        <v>1077</v>
      </c>
      <c r="E890" s="78" t="n">
        <v>30030</v>
      </c>
      <c r="F890" s="78" t="n">
        <v>4600</v>
      </c>
      <c r="G890" s="0" t="str">
        <f aca="false">IF(F890=0,"***","")</f>
        <v/>
      </c>
    </row>
    <row r="891" customFormat="false" ht="14.4" hidden="false" customHeight="false" outlineLevel="0" collapsed="false">
      <c r="D891" s="76" t="s">
        <v>1078</v>
      </c>
      <c r="E891" s="78" t="n">
        <v>30030</v>
      </c>
      <c r="F891" s="78" t="n">
        <v>4700</v>
      </c>
      <c r="G891" s="0" t="str">
        <f aca="false">IF(F891=0,"***","")</f>
        <v/>
      </c>
    </row>
    <row r="892" customFormat="false" ht="14.4" hidden="false" customHeight="false" outlineLevel="0" collapsed="false">
      <c r="D892" s="76" t="s">
        <v>1079</v>
      </c>
      <c r="E892" s="78" t="n">
        <v>30030</v>
      </c>
      <c r="F892" s="78" t="n">
        <v>303</v>
      </c>
      <c r="G892" s="0" t="str">
        <f aca="false">IF(F892=0,"***","")</f>
        <v/>
      </c>
    </row>
    <row r="893" customFormat="false" ht="14.4" hidden="false" customHeight="false" outlineLevel="0" collapsed="false">
      <c r="D893" s="76" t="s">
        <v>1080</v>
      </c>
      <c r="E893" s="78" t="n">
        <v>30030</v>
      </c>
      <c r="F893" s="78" t="n">
        <v>3205</v>
      </c>
      <c r="G893" s="0" t="str">
        <f aca="false">IF(F893=0,"***","")</f>
        <v/>
      </c>
    </row>
    <row r="894" customFormat="false" ht="14.4" hidden="false" customHeight="false" outlineLevel="0" collapsed="false">
      <c r="D894" s="76" t="s">
        <v>1081</v>
      </c>
      <c r="E894" s="78" t="n">
        <v>30030</v>
      </c>
      <c r="F894" s="78" t="n">
        <v>14</v>
      </c>
      <c r="G894" s="0" t="str">
        <f aca="false">IF(F894=0,"***","")</f>
        <v/>
      </c>
    </row>
    <row r="895" customFormat="false" ht="14.4" hidden="false" customHeight="false" outlineLevel="0" collapsed="false">
      <c r="D895" s="76" t="s">
        <v>1082</v>
      </c>
      <c r="E895" s="78" t="n">
        <v>30030</v>
      </c>
      <c r="F895" s="78" t="n">
        <v>5201</v>
      </c>
      <c r="G895" s="0" t="str">
        <f aca="false">IF(F895=0,"***","")</f>
        <v/>
      </c>
    </row>
    <row r="896" customFormat="false" ht="14.4" hidden="false" customHeight="false" outlineLevel="0" collapsed="false">
      <c r="D896" s="76" t="s">
        <v>1083</v>
      </c>
      <c r="E896" s="78" t="n">
        <v>30030</v>
      </c>
      <c r="F896" s="78" t="n">
        <v>3509</v>
      </c>
      <c r="G896" s="0" t="str">
        <f aca="false">IF(F896=0,"***","")</f>
        <v/>
      </c>
    </row>
    <row r="897" customFormat="false" ht="14.4" hidden="false" customHeight="false" outlineLevel="0" collapsed="false">
      <c r="D897" s="76" t="s">
        <v>1084</v>
      </c>
      <c r="E897" s="78" t="n">
        <v>30030</v>
      </c>
      <c r="F897" s="78" t="n">
        <v>4302</v>
      </c>
      <c r="G897" s="0" t="str">
        <f aca="false">IF(F897=0,"***","")</f>
        <v/>
      </c>
    </row>
    <row r="898" customFormat="false" ht="14.4" hidden="false" customHeight="false" outlineLevel="0" collapsed="false">
      <c r="D898" s="76" t="s">
        <v>1085</v>
      </c>
      <c r="E898" s="78" t="n">
        <v>30030</v>
      </c>
      <c r="F898" s="78" t="n">
        <v>107</v>
      </c>
      <c r="G898" s="0" t="str">
        <f aca="false">IF(F898=0,"***","")</f>
        <v/>
      </c>
    </row>
    <row r="899" customFormat="false" ht="14.4" hidden="false" customHeight="false" outlineLevel="0" collapsed="false">
      <c r="D899" s="76" t="s">
        <v>1086</v>
      </c>
      <c r="E899" s="78" t="n">
        <v>30030</v>
      </c>
      <c r="F899" s="78" t="n">
        <v>405</v>
      </c>
      <c r="G899" s="0" t="str">
        <f aca="false">IF(F899=0,"***","")</f>
        <v/>
      </c>
    </row>
    <row r="900" customFormat="false" ht="14.4" hidden="false" customHeight="false" outlineLevel="0" collapsed="false">
      <c r="D900" s="76" t="s">
        <v>1087</v>
      </c>
      <c r="E900" s="78" t="n">
        <v>30030</v>
      </c>
      <c r="F900" s="78" t="n">
        <v>4900</v>
      </c>
      <c r="G900" s="0" t="str">
        <f aca="false">IF(F900=0,"***","")</f>
        <v/>
      </c>
    </row>
    <row r="901" customFormat="false" ht="14.4" hidden="false" customHeight="false" outlineLevel="0" collapsed="false">
      <c r="D901" s="76" t="s">
        <v>1088</v>
      </c>
      <c r="E901" s="78" t="n">
        <v>30030</v>
      </c>
      <c r="F901" s="78" t="n">
        <v>5003</v>
      </c>
      <c r="G901" s="0" t="str">
        <f aca="false">IF(F901=0,"***","")</f>
        <v/>
      </c>
    </row>
    <row r="902" customFormat="false" ht="14.4" hidden="false" customHeight="false" outlineLevel="0" collapsed="false">
      <c r="D902" s="76" t="s">
        <v>1089</v>
      </c>
      <c r="E902" s="78" t="n">
        <v>30030</v>
      </c>
      <c r="F902" s="78" t="n">
        <v>5000</v>
      </c>
      <c r="G902" s="0" t="str">
        <f aca="false">IF(F902=0,"***","")</f>
        <v/>
      </c>
    </row>
    <row r="903" customFormat="false" ht="14.4" hidden="false" customHeight="false" outlineLevel="0" collapsed="false">
      <c r="D903" s="76" t="s">
        <v>1090</v>
      </c>
      <c r="E903" s="78" t="n">
        <v>30030</v>
      </c>
      <c r="F903" s="78" t="n">
        <v>2111</v>
      </c>
      <c r="G903" s="0" t="str">
        <f aca="false">IF(F903=0,"***","")</f>
        <v/>
      </c>
    </row>
    <row r="904" customFormat="false" ht="14.4" hidden="false" customHeight="false" outlineLevel="0" collapsed="false">
      <c r="D904" s="76" t="s">
        <v>1091</v>
      </c>
      <c r="E904" s="78" t="n">
        <v>30030</v>
      </c>
      <c r="F904" s="78" t="n">
        <v>15</v>
      </c>
      <c r="G904" s="0" t="str">
        <f aca="false">IF(F904=0,"***","")</f>
        <v/>
      </c>
    </row>
    <row r="905" customFormat="false" ht="14.4" hidden="false" customHeight="false" outlineLevel="0" collapsed="false">
      <c r="D905" s="76" t="s">
        <v>1092</v>
      </c>
      <c r="E905" s="78" t="n">
        <v>30030</v>
      </c>
      <c r="F905" s="78" t="n">
        <v>5200</v>
      </c>
      <c r="G905" s="0" t="str">
        <f aca="false">IF(F905=0,"***","")</f>
        <v/>
      </c>
    </row>
    <row r="906" customFormat="false" ht="14.4" hidden="false" customHeight="false" outlineLevel="0" collapsed="false">
      <c r="D906" s="76" t="s">
        <v>1093</v>
      </c>
      <c r="E906" s="78" t="n">
        <v>30031</v>
      </c>
      <c r="F906" s="78" t="n">
        <v>2</v>
      </c>
      <c r="G906" s="0" t="str">
        <f aca="false">IF(F906=0,"***","")</f>
        <v/>
      </c>
    </row>
    <row r="907" customFormat="false" ht="14.4" hidden="false" customHeight="false" outlineLevel="0" collapsed="false">
      <c r="D907" s="76" t="s">
        <v>1094</v>
      </c>
      <c r="E907" s="78" t="n">
        <v>30031</v>
      </c>
      <c r="F907" s="78" t="n">
        <v>3</v>
      </c>
      <c r="G907" s="0" t="str">
        <f aca="false">IF(F907=0,"***","")</f>
        <v/>
      </c>
    </row>
    <row r="908" customFormat="false" ht="14.4" hidden="false" customHeight="false" outlineLevel="0" collapsed="false">
      <c r="D908" s="76" t="s">
        <v>908</v>
      </c>
      <c r="E908" s="78" t="n">
        <v>30031</v>
      </c>
      <c r="F908" s="78" t="n">
        <v>4</v>
      </c>
      <c r="G908" s="0" t="str">
        <f aca="false">IF(F908=0,"***","")</f>
        <v/>
      </c>
    </row>
    <row r="909" customFormat="false" ht="14.4" hidden="false" customHeight="false" outlineLevel="0" collapsed="false">
      <c r="D909" s="76" t="s">
        <v>1095</v>
      </c>
      <c r="E909" s="78" t="n">
        <v>30031</v>
      </c>
      <c r="F909" s="78" t="n">
        <v>1</v>
      </c>
      <c r="G909" s="0" t="str">
        <f aca="false">IF(F909=0,"***","")</f>
        <v/>
      </c>
    </row>
    <row r="910" customFormat="false" ht="14.4" hidden="false" customHeight="false" outlineLevel="0" collapsed="false">
      <c r="D910" s="76" t="s">
        <v>1096</v>
      </c>
      <c r="E910" s="78" t="n">
        <v>30031</v>
      </c>
      <c r="F910" s="78" t="n">
        <v>5</v>
      </c>
      <c r="G910" s="0" t="str">
        <f aca="false">IF(F910=0,"***","")</f>
        <v/>
      </c>
    </row>
    <row r="911" customFormat="false" ht="14.4" hidden="false" customHeight="false" outlineLevel="0" collapsed="false">
      <c r="D911" s="76" t="s">
        <v>201</v>
      </c>
      <c r="E911" s="78" t="n">
        <v>30031</v>
      </c>
      <c r="F911" s="78" t="n">
        <v>0</v>
      </c>
      <c r="G911" s="0" t="str">
        <f aca="false">IF(F911=0,"***","")</f>
        <v>***</v>
      </c>
    </row>
    <row r="912" customFormat="false" ht="14.4" hidden="false" customHeight="false" outlineLevel="0" collapsed="false">
      <c r="D912" s="76" t="s">
        <v>201</v>
      </c>
      <c r="E912" s="78" t="n">
        <v>30031</v>
      </c>
      <c r="F912" s="78" t="n">
        <v>6</v>
      </c>
      <c r="G912" s="0" t="str">
        <f aca="false">IF(F912=0,"***","")</f>
        <v/>
      </c>
    </row>
    <row r="913" customFormat="false" ht="14.4" hidden="false" customHeight="false" outlineLevel="0" collapsed="false">
      <c r="D913" s="76" t="s">
        <v>205</v>
      </c>
      <c r="E913" s="78" t="n">
        <v>30032</v>
      </c>
      <c r="F913" s="78" t="n">
        <v>0</v>
      </c>
      <c r="G913" s="0" t="str">
        <f aca="false">IF(F913=0,"***","")</f>
        <v>***</v>
      </c>
    </row>
    <row r="914" customFormat="false" ht="14.4" hidden="false" customHeight="false" outlineLevel="0" collapsed="false">
      <c r="D914" s="76" t="s">
        <v>205</v>
      </c>
      <c r="E914" s="78" t="n">
        <v>30032</v>
      </c>
      <c r="F914" s="78" t="n">
        <v>4</v>
      </c>
      <c r="G914" s="0" t="str">
        <f aca="false">IF(F914=0,"***","")</f>
        <v/>
      </c>
    </row>
    <row r="915" customFormat="false" ht="14.4" hidden="false" customHeight="false" outlineLevel="0" collapsed="false">
      <c r="D915" s="76" t="s">
        <v>1097</v>
      </c>
      <c r="E915" s="78" t="n">
        <v>30033</v>
      </c>
      <c r="F915" s="78" t="n">
        <v>1</v>
      </c>
      <c r="G915" s="0" t="str">
        <f aca="false">IF(F915=0,"***","")</f>
        <v/>
      </c>
    </row>
    <row r="916" customFormat="false" ht="14.4" hidden="false" customHeight="false" outlineLevel="0" collapsed="false">
      <c r="D916" s="76" t="s">
        <v>1098</v>
      </c>
      <c r="E916" s="78" t="n">
        <v>30033</v>
      </c>
      <c r="F916" s="78" t="n">
        <v>101</v>
      </c>
      <c r="G916" s="0" t="str">
        <f aca="false">IF(F916=0,"***","")</f>
        <v/>
      </c>
    </row>
    <row r="917" customFormat="false" ht="14.4" hidden="false" customHeight="false" outlineLevel="0" collapsed="false">
      <c r="D917" s="76" t="s">
        <v>425</v>
      </c>
      <c r="E917" s="78" t="n">
        <v>30033</v>
      </c>
      <c r="F917" s="78" t="n">
        <v>100</v>
      </c>
      <c r="G917" s="0" t="str">
        <f aca="false">IF(F917=0,"***","")</f>
        <v/>
      </c>
    </row>
    <row r="918" customFormat="false" ht="14.4" hidden="false" customHeight="false" outlineLevel="0" collapsed="false">
      <c r="D918" s="76" t="s">
        <v>1099</v>
      </c>
      <c r="E918" s="78" t="n">
        <v>30033</v>
      </c>
      <c r="F918" s="78" t="n">
        <v>103</v>
      </c>
      <c r="G918" s="0" t="str">
        <f aca="false">IF(F918=0,"***","")</f>
        <v/>
      </c>
    </row>
    <row r="919" customFormat="false" ht="14.4" hidden="false" customHeight="false" outlineLevel="0" collapsed="false">
      <c r="D919" s="76" t="s">
        <v>1100</v>
      </c>
      <c r="E919" s="78" t="n">
        <v>30033</v>
      </c>
      <c r="F919" s="78" t="n">
        <v>201</v>
      </c>
      <c r="G919" s="0" t="str">
        <f aca="false">IF(F919=0,"***","")</f>
        <v/>
      </c>
    </row>
    <row r="920" customFormat="false" ht="14.4" hidden="false" customHeight="false" outlineLevel="0" collapsed="false">
      <c r="D920" s="76" t="s">
        <v>289</v>
      </c>
      <c r="E920" s="78" t="n">
        <v>30033</v>
      </c>
      <c r="F920" s="78" t="n">
        <v>301</v>
      </c>
      <c r="G920" s="0" t="str">
        <f aca="false">IF(F920=0,"***","")</f>
        <v/>
      </c>
    </row>
    <row r="921" customFormat="false" ht="14.4" hidden="false" customHeight="false" outlineLevel="0" collapsed="false">
      <c r="D921" s="76" t="s">
        <v>1101</v>
      </c>
      <c r="E921" s="78" t="n">
        <v>30033</v>
      </c>
      <c r="F921" s="78" t="n">
        <v>200</v>
      </c>
      <c r="G921" s="0" t="str">
        <f aca="false">IF(F921=0,"***","")</f>
        <v/>
      </c>
    </row>
    <row r="922" customFormat="false" ht="14.4" hidden="false" customHeight="false" outlineLevel="0" collapsed="false">
      <c r="D922" s="76" t="s">
        <v>1102</v>
      </c>
      <c r="E922" s="78" t="n">
        <v>30033</v>
      </c>
      <c r="F922" s="78" t="n">
        <v>0</v>
      </c>
      <c r="G922" s="0" t="str">
        <f aca="false">IF(F922=0,"***","")</f>
        <v>***</v>
      </c>
    </row>
    <row r="923" customFormat="false" ht="14.4" hidden="false" customHeight="false" outlineLevel="0" collapsed="false">
      <c r="D923" s="76" t="s">
        <v>1102</v>
      </c>
      <c r="E923" s="78" t="n">
        <v>30033</v>
      </c>
      <c r="F923" s="78" t="n">
        <v>300</v>
      </c>
      <c r="G923" s="0" t="str">
        <f aca="false">IF(F923=0,"***","")</f>
        <v/>
      </c>
    </row>
    <row r="924" customFormat="false" ht="14.4" hidden="false" customHeight="false" outlineLevel="0" collapsed="false">
      <c r="D924" s="76" t="s">
        <v>1103</v>
      </c>
      <c r="E924" s="78" t="n">
        <v>30034</v>
      </c>
      <c r="F924" s="78" t="n">
        <v>1</v>
      </c>
      <c r="G924" s="0" t="str">
        <f aca="false">IF(F924=0,"***","")</f>
        <v/>
      </c>
    </row>
    <row r="925" customFormat="false" ht="14.4" hidden="false" customHeight="false" outlineLevel="0" collapsed="false">
      <c r="D925" s="76" t="s">
        <v>1104</v>
      </c>
      <c r="E925" s="78" t="n">
        <v>30034</v>
      </c>
      <c r="F925" s="78" t="n">
        <v>2</v>
      </c>
      <c r="G925" s="0" t="str">
        <f aca="false">IF(F925=0,"***","")</f>
        <v/>
      </c>
    </row>
    <row r="926" customFormat="false" ht="14.4" hidden="false" customHeight="false" outlineLevel="0" collapsed="false">
      <c r="D926" s="76" t="s">
        <v>1105</v>
      </c>
      <c r="E926" s="78" t="n">
        <v>30034</v>
      </c>
      <c r="F926" s="78" t="n">
        <v>3</v>
      </c>
      <c r="G926" s="0" t="str">
        <f aca="false">IF(F926=0,"***","")</f>
        <v/>
      </c>
    </row>
    <row r="927" customFormat="false" ht="14.4" hidden="false" customHeight="false" outlineLevel="0" collapsed="false">
      <c r="D927" s="76" t="s">
        <v>1106</v>
      </c>
      <c r="E927" s="78" t="n">
        <v>30034</v>
      </c>
      <c r="F927" s="78" t="n">
        <v>4</v>
      </c>
      <c r="G927" s="0" t="str">
        <f aca="false">IF(F927=0,"***","")</f>
        <v/>
      </c>
    </row>
    <row r="928" customFormat="false" ht="14.4" hidden="false" customHeight="false" outlineLevel="0" collapsed="false">
      <c r="D928" s="76" t="s">
        <v>1107</v>
      </c>
      <c r="E928" s="78" t="n">
        <v>30034</v>
      </c>
      <c r="F928" s="78" t="n">
        <v>6</v>
      </c>
      <c r="G928" s="0" t="str">
        <f aca="false">IF(F928=0,"***","")</f>
        <v/>
      </c>
    </row>
    <row r="929" customFormat="false" ht="14.4" hidden="false" customHeight="false" outlineLevel="0" collapsed="false">
      <c r="D929" s="76" t="s">
        <v>1108</v>
      </c>
      <c r="E929" s="78" t="n">
        <v>30034</v>
      </c>
      <c r="F929" s="78" t="n">
        <v>7</v>
      </c>
      <c r="G929" s="0" t="str">
        <f aca="false">IF(F929=0,"***","")</f>
        <v/>
      </c>
    </row>
    <row r="930" customFormat="false" ht="14.4" hidden="false" customHeight="false" outlineLevel="0" collapsed="false">
      <c r="D930" s="76" t="s">
        <v>1109</v>
      </c>
      <c r="E930" s="78" t="n">
        <v>30034</v>
      </c>
      <c r="F930" s="78" t="n">
        <v>8</v>
      </c>
      <c r="G930" s="0" t="str">
        <f aca="false">IF(F930=0,"***","")</f>
        <v/>
      </c>
    </row>
    <row r="931" customFormat="false" ht="14.4" hidden="false" customHeight="false" outlineLevel="0" collapsed="false">
      <c r="D931" s="76" t="s">
        <v>1110</v>
      </c>
      <c r="E931" s="78" t="n">
        <v>30034</v>
      </c>
      <c r="F931" s="78" t="n">
        <v>10</v>
      </c>
      <c r="G931" s="0" t="str">
        <f aca="false">IF(F931=0,"***","")</f>
        <v/>
      </c>
    </row>
    <row r="932" customFormat="false" ht="14.4" hidden="false" customHeight="false" outlineLevel="0" collapsed="false">
      <c r="D932" s="76" t="s">
        <v>1111</v>
      </c>
      <c r="E932" s="78" t="n">
        <v>30034</v>
      </c>
      <c r="F932" s="78" t="n">
        <v>11</v>
      </c>
      <c r="G932" s="0" t="str">
        <f aca="false">IF(F932=0,"***","")</f>
        <v/>
      </c>
    </row>
    <row r="933" customFormat="false" ht="14.4" hidden="false" customHeight="false" outlineLevel="0" collapsed="false">
      <c r="D933" s="76" t="s">
        <v>1112</v>
      </c>
      <c r="E933" s="78" t="n">
        <v>30034</v>
      </c>
      <c r="F933" s="78" t="n">
        <v>5</v>
      </c>
      <c r="G933" s="0" t="str">
        <f aca="false">IF(F933=0,"***","")</f>
        <v/>
      </c>
    </row>
    <row r="934" customFormat="false" ht="14.4" hidden="false" customHeight="false" outlineLevel="0" collapsed="false">
      <c r="D934" s="76" t="s">
        <v>1113</v>
      </c>
      <c r="E934" s="78" t="n">
        <v>30034</v>
      </c>
      <c r="F934" s="78" t="n">
        <v>9</v>
      </c>
      <c r="G934" s="0" t="str">
        <f aca="false">IF(F934=0,"***","")</f>
        <v/>
      </c>
    </row>
    <row r="935" customFormat="false" ht="14.4" hidden="false" customHeight="false" outlineLevel="0" collapsed="false">
      <c r="D935" s="76" t="s">
        <v>295</v>
      </c>
      <c r="E935" s="78" t="n">
        <v>30034</v>
      </c>
      <c r="F935" s="78" t="n">
        <v>13</v>
      </c>
      <c r="G935" s="0" t="str">
        <f aca="false">IF(F935=0,"***","")</f>
        <v/>
      </c>
    </row>
    <row r="936" customFormat="false" ht="14.4" hidden="false" customHeight="false" outlineLevel="0" collapsed="false">
      <c r="D936" s="76" t="s">
        <v>1114</v>
      </c>
      <c r="E936" s="78" t="n">
        <v>30034</v>
      </c>
      <c r="F936" s="78" t="n">
        <v>17</v>
      </c>
      <c r="G936" s="0" t="str">
        <f aca="false">IF(F936=0,"***","")</f>
        <v/>
      </c>
    </row>
    <row r="937" customFormat="false" ht="14.4" hidden="false" customHeight="false" outlineLevel="0" collapsed="false">
      <c r="D937" s="76" t="s">
        <v>1115</v>
      </c>
      <c r="E937" s="78" t="n">
        <v>30034</v>
      </c>
      <c r="F937" s="78" t="n">
        <v>12</v>
      </c>
      <c r="G937" s="0" t="str">
        <f aca="false">IF(F937=0,"***","")</f>
        <v/>
      </c>
    </row>
    <row r="938" customFormat="false" ht="14.4" hidden="false" customHeight="false" outlineLevel="0" collapsed="false">
      <c r="D938" s="76" t="s">
        <v>1116</v>
      </c>
      <c r="E938" s="78" t="n">
        <v>30034</v>
      </c>
      <c r="F938" s="78" t="n">
        <v>14</v>
      </c>
      <c r="G938" s="0" t="str">
        <f aca="false">IF(F938=0,"***","")</f>
        <v/>
      </c>
    </row>
    <row r="939" customFormat="false" ht="14.4" hidden="false" customHeight="false" outlineLevel="0" collapsed="false">
      <c r="D939" s="76" t="s">
        <v>1117</v>
      </c>
      <c r="E939" s="78" t="n">
        <v>30034</v>
      </c>
      <c r="F939" s="78" t="n">
        <v>15</v>
      </c>
      <c r="G939" s="0" t="str">
        <f aca="false">IF(F939=0,"***","")</f>
        <v/>
      </c>
    </row>
    <row r="940" customFormat="false" ht="14.4" hidden="false" customHeight="false" outlineLevel="0" collapsed="false">
      <c r="D940" s="76" t="s">
        <v>213</v>
      </c>
      <c r="E940" s="78" t="n">
        <v>30034</v>
      </c>
      <c r="F940" s="78" t="n">
        <v>0</v>
      </c>
      <c r="G940" s="0" t="str">
        <f aca="false">IF(F940=0,"***","")</f>
        <v>***</v>
      </c>
    </row>
    <row r="941" customFormat="false" ht="14.4" hidden="false" customHeight="false" outlineLevel="0" collapsed="false">
      <c r="D941" s="76" t="s">
        <v>213</v>
      </c>
      <c r="E941" s="78" t="n">
        <v>30034</v>
      </c>
      <c r="F941" s="78" t="n">
        <v>16</v>
      </c>
      <c r="G941" s="0" t="str">
        <f aca="false">IF(F941=0,"***","")</f>
        <v/>
      </c>
    </row>
    <row r="942" customFormat="false" ht="14.4" hidden="false" customHeight="false" outlineLevel="0" collapsed="false">
      <c r="D942" s="76" t="s">
        <v>1118</v>
      </c>
      <c r="E942" s="78" t="n">
        <v>30034</v>
      </c>
      <c r="F942" s="78" t="n">
        <v>18</v>
      </c>
      <c r="G942" s="0" t="str">
        <f aca="false">IF(F942=0,"***","")</f>
        <v/>
      </c>
    </row>
    <row r="943" customFormat="false" ht="14.4" hidden="false" customHeight="false" outlineLevel="0" collapsed="false">
      <c r="D943" s="76" t="s">
        <v>1119</v>
      </c>
      <c r="E943" s="78" t="n">
        <v>30035</v>
      </c>
      <c r="F943" s="78" t="n">
        <v>3</v>
      </c>
      <c r="G943" s="0" t="str">
        <f aca="false">IF(F943=0,"***","")</f>
        <v/>
      </c>
    </row>
    <row r="944" customFormat="false" ht="14.4" hidden="false" customHeight="false" outlineLevel="0" collapsed="false">
      <c r="D944" s="76" t="s">
        <v>1120</v>
      </c>
      <c r="E944" s="78" t="n">
        <v>30035</v>
      </c>
      <c r="F944" s="78" t="n">
        <v>6</v>
      </c>
      <c r="G944" s="0" t="str">
        <f aca="false">IF(F944=0,"***","")</f>
        <v/>
      </c>
    </row>
    <row r="945" customFormat="false" ht="14.4" hidden="false" customHeight="false" outlineLevel="0" collapsed="false">
      <c r="D945" s="76" t="s">
        <v>1121</v>
      </c>
      <c r="E945" s="78" t="n">
        <v>30035</v>
      </c>
      <c r="F945" s="78" t="n">
        <v>12</v>
      </c>
      <c r="G945" s="0" t="str">
        <f aca="false">IF(F945=0,"***","")</f>
        <v/>
      </c>
    </row>
    <row r="946" customFormat="false" ht="14.4" hidden="false" customHeight="false" outlineLevel="0" collapsed="false">
      <c r="D946" s="76" t="s">
        <v>1122</v>
      </c>
      <c r="E946" s="78" t="n">
        <v>30035</v>
      </c>
      <c r="F946" s="78" t="n">
        <v>13</v>
      </c>
      <c r="G946" s="0" t="str">
        <f aca="false">IF(F946=0,"***","")</f>
        <v/>
      </c>
    </row>
    <row r="947" customFormat="false" ht="14.4" hidden="false" customHeight="false" outlineLevel="0" collapsed="false">
      <c r="D947" s="76" t="s">
        <v>1123</v>
      </c>
      <c r="E947" s="78" t="n">
        <v>30035</v>
      </c>
      <c r="F947" s="78" t="n">
        <v>2</v>
      </c>
      <c r="G947" s="0" t="str">
        <f aca="false">IF(F947=0,"***","")</f>
        <v/>
      </c>
    </row>
    <row r="948" customFormat="false" ht="14.4" hidden="false" customHeight="false" outlineLevel="0" collapsed="false">
      <c r="D948" s="76" t="s">
        <v>1124</v>
      </c>
      <c r="E948" s="78" t="n">
        <v>30035</v>
      </c>
      <c r="F948" s="78" t="n">
        <v>4</v>
      </c>
      <c r="G948" s="0" t="str">
        <f aca="false">IF(F948=0,"***","")</f>
        <v/>
      </c>
    </row>
    <row r="949" customFormat="false" ht="14.4" hidden="false" customHeight="false" outlineLevel="0" collapsed="false">
      <c r="D949" s="76" t="s">
        <v>521</v>
      </c>
      <c r="E949" s="78" t="n">
        <v>30035</v>
      </c>
      <c r="F949" s="78" t="n">
        <v>5</v>
      </c>
      <c r="G949" s="0" t="str">
        <f aca="false">IF(F949=0,"***","")</f>
        <v/>
      </c>
    </row>
    <row r="950" customFormat="false" ht="14.4" hidden="false" customHeight="false" outlineLevel="0" collapsed="false">
      <c r="D950" s="76" t="s">
        <v>1125</v>
      </c>
      <c r="E950" s="78" t="n">
        <v>30035</v>
      </c>
      <c r="F950" s="78" t="n">
        <v>7</v>
      </c>
      <c r="G950" s="0" t="str">
        <f aca="false">IF(F950=0,"***","")</f>
        <v/>
      </c>
    </row>
    <row r="951" customFormat="false" ht="14.4" hidden="false" customHeight="false" outlineLevel="0" collapsed="false">
      <c r="D951" s="76" t="s">
        <v>1126</v>
      </c>
      <c r="E951" s="78" t="n">
        <v>30035</v>
      </c>
      <c r="F951" s="78" t="n">
        <v>8</v>
      </c>
      <c r="G951" s="0" t="str">
        <f aca="false">IF(F951=0,"***","")</f>
        <v/>
      </c>
    </row>
    <row r="952" customFormat="false" ht="14.4" hidden="false" customHeight="false" outlineLevel="0" collapsed="false">
      <c r="D952" s="76" t="s">
        <v>1127</v>
      </c>
      <c r="E952" s="78" t="n">
        <v>30035</v>
      </c>
      <c r="F952" s="78" t="n">
        <v>0</v>
      </c>
      <c r="G952" s="0" t="str">
        <f aca="false">IF(F952=0,"***","")</f>
        <v>***</v>
      </c>
    </row>
    <row r="953" customFormat="false" ht="14.4" hidden="false" customHeight="false" outlineLevel="0" collapsed="false">
      <c r="D953" s="76" t="s">
        <v>1127</v>
      </c>
      <c r="E953" s="78" t="n">
        <v>30035</v>
      </c>
      <c r="F953" s="78" t="n">
        <v>9</v>
      </c>
      <c r="G953" s="0" t="str">
        <f aca="false">IF(F953=0,"***","")</f>
        <v/>
      </c>
    </row>
    <row r="954" customFormat="false" ht="14.4" hidden="false" customHeight="false" outlineLevel="0" collapsed="false">
      <c r="D954" s="76" t="s">
        <v>1128</v>
      </c>
      <c r="E954" s="78" t="n">
        <v>30035</v>
      </c>
      <c r="F954" s="78" t="n">
        <v>10</v>
      </c>
      <c r="G954" s="0" t="str">
        <f aca="false">IF(F954=0,"***","")</f>
        <v/>
      </c>
    </row>
    <row r="955" customFormat="false" ht="14.4" hidden="false" customHeight="false" outlineLevel="0" collapsed="false">
      <c r="D955" s="76" t="s">
        <v>1129</v>
      </c>
      <c r="E955" s="78" t="n">
        <v>30035</v>
      </c>
      <c r="F955" s="78" t="n">
        <v>11</v>
      </c>
      <c r="G955" s="0" t="str">
        <f aca="false">IF(F955=0,"***","")</f>
        <v/>
      </c>
    </row>
    <row r="956" customFormat="false" ht="14.4" hidden="false" customHeight="false" outlineLevel="0" collapsed="false">
      <c r="D956" s="76" t="s">
        <v>401</v>
      </c>
      <c r="E956" s="78" t="n">
        <v>30036</v>
      </c>
      <c r="F956" s="78" t="n">
        <v>13</v>
      </c>
      <c r="G956" s="0" t="str">
        <f aca="false">IF(F956=0,"***","")</f>
        <v/>
      </c>
    </row>
    <row r="957" customFormat="false" ht="14.4" hidden="false" customHeight="false" outlineLevel="0" collapsed="false">
      <c r="D957" s="76" t="s">
        <v>1130</v>
      </c>
      <c r="E957" s="78" t="n">
        <v>30036</v>
      </c>
      <c r="F957" s="78" t="n">
        <v>23</v>
      </c>
      <c r="G957" s="0" t="str">
        <f aca="false">IF(F957=0,"***","")</f>
        <v/>
      </c>
    </row>
    <row r="958" customFormat="false" ht="14.4" hidden="false" customHeight="false" outlineLevel="0" collapsed="false">
      <c r="D958" s="76" t="s">
        <v>1131</v>
      </c>
      <c r="E958" s="78" t="n">
        <v>30036</v>
      </c>
      <c r="F958" s="78" t="n">
        <v>3</v>
      </c>
      <c r="G958" s="0" t="str">
        <f aca="false">IF(F958=0,"***","")</f>
        <v/>
      </c>
    </row>
    <row r="959" customFormat="false" ht="14.4" hidden="false" customHeight="false" outlineLevel="0" collapsed="false">
      <c r="D959" s="76" t="s">
        <v>1132</v>
      </c>
      <c r="E959" s="78" t="n">
        <v>30036</v>
      </c>
      <c r="F959" s="78" t="n">
        <v>7</v>
      </c>
      <c r="G959" s="0" t="str">
        <f aca="false">IF(F959=0,"***","")</f>
        <v/>
      </c>
    </row>
    <row r="960" customFormat="false" ht="14.4" hidden="false" customHeight="false" outlineLevel="0" collapsed="false">
      <c r="D960" s="76" t="s">
        <v>1133</v>
      </c>
      <c r="E960" s="78" t="n">
        <v>30036</v>
      </c>
      <c r="F960" s="78" t="n">
        <v>16</v>
      </c>
      <c r="G960" s="0" t="str">
        <f aca="false">IF(F960=0,"***","")</f>
        <v/>
      </c>
    </row>
    <row r="961" customFormat="false" ht="14.4" hidden="false" customHeight="false" outlineLevel="0" collapsed="false">
      <c r="D961" s="76" t="s">
        <v>1134</v>
      </c>
      <c r="E961" s="78" t="n">
        <v>30036</v>
      </c>
      <c r="F961" s="78" t="n">
        <v>24</v>
      </c>
      <c r="G961" s="0" t="str">
        <f aca="false">IF(F961=0,"***","")</f>
        <v/>
      </c>
    </row>
    <row r="962" customFormat="false" ht="14.4" hidden="false" customHeight="false" outlineLevel="0" collapsed="false">
      <c r="D962" s="76" t="s">
        <v>1135</v>
      </c>
      <c r="E962" s="78" t="n">
        <v>30036</v>
      </c>
      <c r="F962" s="78" t="n">
        <v>17</v>
      </c>
      <c r="G962" s="0" t="str">
        <f aca="false">IF(F962=0,"***","")</f>
        <v/>
      </c>
    </row>
    <row r="963" customFormat="false" ht="14.4" hidden="false" customHeight="false" outlineLevel="0" collapsed="false">
      <c r="D963" s="76" t="s">
        <v>1136</v>
      </c>
      <c r="E963" s="78" t="n">
        <v>30036</v>
      </c>
      <c r="F963" s="78" t="n">
        <v>10</v>
      </c>
      <c r="G963" s="0" t="str">
        <f aca="false">IF(F963=0,"***","")</f>
        <v/>
      </c>
    </row>
    <row r="964" customFormat="false" ht="14.4" hidden="false" customHeight="false" outlineLevel="0" collapsed="false">
      <c r="D964" s="76" t="s">
        <v>1137</v>
      </c>
      <c r="E964" s="78" t="n">
        <v>30036</v>
      </c>
      <c r="F964" s="78" t="n">
        <v>11</v>
      </c>
      <c r="G964" s="0" t="str">
        <f aca="false">IF(F964=0,"***","")</f>
        <v/>
      </c>
    </row>
    <row r="965" customFormat="false" ht="14.4" hidden="false" customHeight="false" outlineLevel="0" collapsed="false">
      <c r="D965" s="76" t="s">
        <v>1138</v>
      </c>
      <c r="E965" s="78" t="n">
        <v>30036</v>
      </c>
      <c r="F965" s="78" t="n">
        <v>2</v>
      </c>
      <c r="G965" s="0" t="str">
        <f aca="false">IF(F965=0,"***","")</f>
        <v/>
      </c>
    </row>
    <row r="966" customFormat="false" ht="14.4" hidden="false" customHeight="false" outlineLevel="0" collapsed="false">
      <c r="D966" s="76" t="s">
        <v>1139</v>
      </c>
      <c r="E966" s="78" t="n">
        <v>30036</v>
      </c>
      <c r="F966" s="78" t="n">
        <v>5</v>
      </c>
      <c r="G966" s="0" t="str">
        <f aca="false">IF(F966=0,"***","")</f>
        <v/>
      </c>
    </row>
    <row r="967" customFormat="false" ht="14.4" hidden="false" customHeight="false" outlineLevel="0" collapsed="false">
      <c r="D967" s="76" t="s">
        <v>1140</v>
      </c>
      <c r="E967" s="78" t="n">
        <v>30036</v>
      </c>
      <c r="F967" s="78" t="n">
        <v>8</v>
      </c>
      <c r="G967" s="0" t="str">
        <f aca="false">IF(F967=0,"***","")</f>
        <v/>
      </c>
    </row>
    <row r="968" customFormat="false" ht="14.4" hidden="false" customHeight="false" outlineLevel="0" collapsed="false">
      <c r="D968" s="76" t="s">
        <v>1141</v>
      </c>
      <c r="E968" s="78" t="n">
        <v>30036</v>
      </c>
      <c r="F968" s="78" t="n">
        <v>9</v>
      </c>
      <c r="G968" s="0" t="str">
        <f aca="false">IF(F968=0,"***","")</f>
        <v/>
      </c>
    </row>
    <row r="969" customFormat="false" ht="14.4" hidden="false" customHeight="false" outlineLevel="0" collapsed="false">
      <c r="D969" s="76" t="s">
        <v>1142</v>
      </c>
      <c r="E969" s="78" t="n">
        <v>30036</v>
      </c>
      <c r="F969" s="78" t="n">
        <v>18</v>
      </c>
      <c r="G969" s="0" t="str">
        <f aca="false">IF(F969=0,"***","")</f>
        <v/>
      </c>
    </row>
    <row r="970" customFormat="false" ht="14.4" hidden="false" customHeight="false" outlineLevel="0" collapsed="false">
      <c r="D970" s="76" t="s">
        <v>1143</v>
      </c>
      <c r="E970" s="78" t="n">
        <v>30036</v>
      </c>
      <c r="F970" s="78" t="n">
        <v>22</v>
      </c>
      <c r="G970" s="0" t="str">
        <f aca="false">IF(F970=0,"***","")</f>
        <v/>
      </c>
    </row>
    <row r="971" customFormat="false" ht="14.4" hidden="false" customHeight="false" outlineLevel="0" collapsed="false">
      <c r="D971" s="76" t="s">
        <v>1144</v>
      </c>
      <c r="E971" s="78" t="n">
        <v>30036</v>
      </c>
      <c r="F971" s="78" t="n">
        <v>26</v>
      </c>
      <c r="G971" s="0" t="str">
        <f aca="false">IF(F971=0,"***","")</f>
        <v/>
      </c>
    </row>
    <row r="972" customFormat="false" ht="14.4" hidden="false" customHeight="false" outlineLevel="0" collapsed="false">
      <c r="D972" s="76" t="s">
        <v>1145</v>
      </c>
      <c r="E972" s="78" t="n">
        <v>30036</v>
      </c>
      <c r="F972" s="78" t="n">
        <v>27</v>
      </c>
      <c r="G972" s="0" t="str">
        <f aca="false">IF(F972=0,"***","")</f>
        <v/>
      </c>
    </row>
    <row r="973" customFormat="false" ht="14.4" hidden="false" customHeight="false" outlineLevel="0" collapsed="false">
      <c r="D973" s="76" t="s">
        <v>1146</v>
      </c>
      <c r="E973" s="78" t="n">
        <v>30036</v>
      </c>
      <c r="F973" s="78" t="n">
        <v>0</v>
      </c>
      <c r="G973" s="0" t="str">
        <f aca="false">IF(F973=0,"***","")</f>
        <v>***</v>
      </c>
    </row>
    <row r="974" customFormat="false" ht="14.4" hidden="false" customHeight="false" outlineLevel="0" collapsed="false">
      <c r="D974" s="76" t="s">
        <v>1146</v>
      </c>
      <c r="E974" s="78" t="n">
        <v>30036</v>
      </c>
      <c r="F974" s="78" t="n">
        <v>25</v>
      </c>
      <c r="G974" s="0" t="str">
        <f aca="false">IF(F974=0,"***","")</f>
        <v/>
      </c>
    </row>
    <row r="975" customFormat="false" ht="14.4" hidden="false" customHeight="false" outlineLevel="0" collapsed="false">
      <c r="D975" s="76" t="s">
        <v>853</v>
      </c>
      <c r="E975" s="78" t="n">
        <v>30037</v>
      </c>
      <c r="F975" s="78" t="n">
        <v>2</v>
      </c>
      <c r="G975" s="0" t="str">
        <f aca="false">IF(F975=0,"***","")</f>
        <v/>
      </c>
    </row>
    <row r="976" customFormat="false" ht="14.4" hidden="false" customHeight="false" outlineLevel="0" collapsed="false">
      <c r="D976" s="76" t="s">
        <v>1147</v>
      </c>
      <c r="E976" s="78" t="n">
        <v>30037</v>
      </c>
      <c r="F976" s="78" t="n">
        <v>5</v>
      </c>
      <c r="G976" s="0" t="str">
        <f aca="false">IF(F976=0,"***","")</f>
        <v/>
      </c>
    </row>
    <row r="977" customFormat="false" ht="14.4" hidden="false" customHeight="false" outlineLevel="0" collapsed="false">
      <c r="D977" s="76" t="s">
        <v>1148</v>
      </c>
      <c r="E977" s="78" t="n">
        <v>30037</v>
      </c>
      <c r="F977" s="78" t="n">
        <v>6</v>
      </c>
      <c r="G977" s="0" t="str">
        <f aca="false">IF(F977=0,"***","")</f>
        <v/>
      </c>
    </row>
    <row r="978" customFormat="false" ht="14.4" hidden="false" customHeight="false" outlineLevel="0" collapsed="false">
      <c r="D978" s="76" t="s">
        <v>1149</v>
      </c>
      <c r="E978" s="78" t="n">
        <v>30037</v>
      </c>
      <c r="F978" s="78" t="n">
        <v>7</v>
      </c>
      <c r="G978" s="0" t="str">
        <f aca="false">IF(F978=0,"***","")</f>
        <v/>
      </c>
    </row>
    <row r="979" customFormat="false" ht="14.4" hidden="false" customHeight="false" outlineLevel="0" collapsed="false">
      <c r="D979" s="76" t="s">
        <v>1150</v>
      </c>
      <c r="E979" s="78" t="n">
        <v>30037</v>
      </c>
      <c r="F979" s="78" t="n">
        <v>8</v>
      </c>
      <c r="G979" s="0" t="str">
        <f aca="false">IF(F979=0,"***","")</f>
        <v/>
      </c>
    </row>
    <row r="980" customFormat="false" ht="14.4" hidden="false" customHeight="false" outlineLevel="0" collapsed="false">
      <c r="D980" s="76" t="s">
        <v>542</v>
      </c>
      <c r="E980" s="78" t="n">
        <v>30037</v>
      </c>
      <c r="F980" s="78" t="n">
        <v>3</v>
      </c>
      <c r="G980" s="0" t="str">
        <f aca="false">IF(F980=0,"***","")</f>
        <v/>
      </c>
    </row>
    <row r="981" customFormat="false" ht="14.4" hidden="false" customHeight="false" outlineLevel="0" collapsed="false">
      <c r="D981" s="76" t="s">
        <v>1151</v>
      </c>
      <c r="E981" s="78" t="n">
        <v>30037</v>
      </c>
      <c r="F981" s="78" t="n">
        <v>9</v>
      </c>
      <c r="G981" s="0" t="str">
        <f aca="false">IF(F981=0,"***","")</f>
        <v/>
      </c>
    </row>
    <row r="982" customFormat="false" ht="14.4" hidden="false" customHeight="false" outlineLevel="0" collapsed="false">
      <c r="D982" s="76" t="s">
        <v>1152</v>
      </c>
      <c r="E982" s="78" t="n">
        <v>30037</v>
      </c>
      <c r="F982" s="78" t="n">
        <v>10</v>
      </c>
      <c r="G982" s="0" t="str">
        <f aca="false">IF(F982=0,"***","")</f>
        <v/>
      </c>
    </row>
    <row r="983" customFormat="false" ht="14.4" hidden="false" customHeight="false" outlineLevel="0" collapsed="false">
      <c r="D983" s="76" t="s">
        <v>1153</v>
      </c>
      <c r="E983" s="78" t="n">
        <v>30037</v>
      </c>
      <c r="F983" s="78" t="n">
        <v>11</v>
      </c>
      <c r="G983" s="0" t="str">
        <f aca="false">IF(F983=0,"***","")</f>
        <v/>
      </c>
    </row>
    <row r="984" customFormat="false" ht="14.4" hidden="false" customHeight="false" outlineLevel="0" collapsed="false">
      <c r="D984" s="76" t="s">
        <v>1154</v>
      </c>
      <c r="E984" s="78" t="n">
        <v>30037</v>
      </c>
      <c r="F984" s="78" t="n">
        <v>12</v>
      </c>
      <c r="G984" s="0" t="str">
        <f aca="false">IF(F984=0,"***","")</f>
        <v/>
      </c>
    </row>
    <row r="985" customFormat="false" ht="14.4" hidden="false" customHeight="false" outlineLevel="0" collapsed="false">
      <c r="D985" s="76" t="s">
        <v>1155</v>
      </c>
      <c r="E985" s="78" t="n">
        <v>30037</v>
      </c>
      <c r="F985" s="78" t="n">
        <v>0</v>
      </c>
      <c r="G985" s="0" t="str">
        <f aca="false">IF(F985=0,"***","")</f>
        <v>***</v>
      </c>
    </row>
    <row r="986" customFormat="false" ht="14.4" hidden="false" customHeight="false" outlineLevel="0" collapsed="false">
      <c r="D986" s="76" t="s">
        <v>1155</v>
      </c>
      <c r="E986" s="78" t="n">
        <v>30037</v>
      </c>
      <c r="F986" s="78" t="n">
        <v>13</v>
      </c>
      <c r="G986" s="0" t="str">
        <f aca="false">IF(F986=0,"***","")</f>
        <v/>
      </c>
    </row>
    <row r="987" customFormat="false" ht="14.4" hidden="false" customHeight="false" outlineLevel="0" collapsed="false">
      <c r="D987" s="76" t="s">
        <v>1156</v>
      </c>
      <c r="E987" s="78" t="n">
        <v>30038</v>
      </c>
      <c r="F987" s="78" t="n">
        <v>1</v>
      </c>
      <c r="G987" s="0" t="str">
        <f aca="false">IF(F987=0,"***","")</f>
        <v/>
      </c>
    </row>
    <row r="988" customFormat="false" ht="14.4" hidden="false" customHeight="false" outlineLevel="0" collapsed="false">
      <c r="D988" s="76" t="s">
        <v>1157</v>
      </c>
      <c r="E988" s="78" t="n">
        <v>30038</v>
      </c>
      <c r="F988" s="78" t="n">
        <v>2</v>
      </c>
      <c r="G988" s="0" t="str">
        <f aca="false">IF(F988=0,"***","")</f>
        <v/>
      </c>
    </row>
    <row r="989" customFormat="false" ht="14.4" hidden="false" customHeight="false" outlineLevel="0" collapsed="false">
      <c r="D989" s="76" t="s">
        <v>1158</v>
      </c>
      <c r="E989" s="78" t="n">
        <v>30038</v>
      </c>
      <c r="F989" s="78" t="n">
        <v>5</v>
      </c>
      <c r="G989" s="0" t="str">
        <f aca="false">IF(F989=0,"***","")</f>
        <v/>
      </c>
    </row>
    <row r="990" customFormat="false" ht="14.4" hidden="false" customHeight="false" outlineLevel="0" collapsed="false">
      <c r="D990" s="76" t="s">
        <v>1159</v>
      </c>
      <c r="E990" s="78" t="n">
        <v>30038</v>
      </c>
      <c r="F990" s="78" t="n">
        <v>6</v>
      </c>
      <c r="G990" s="0" t="str">
        <f aca="false">IF(F990=0,"***","")</f>
        <v/>
      </c>
    </row>
    <row r="991" customFormat="false" ht="14.4" hidden="false" customHeight="false" outlineLevel="0" collapsed="false">
      <c r="D991" s="76" t="s">
        <v>1160</v>
      </c>
      <c r="E991" s="78" t="n">
        <v>30038</v>
      </c>
      <c r="F991" s="78" t="n">
        <v>17</v>
      </c>
      <c r="G991" s="0" t="str">
        <f aca="false">IF(F991=0,"***","")</f>
        <v/>
      </c>
    </row>
    <row r="992" customFormat="false" ht="14.4" hidden="false" customHeight="false" outlineLevel="0" collapsed="false">
      <c r="D992" s="76" t="s">
        <v>1161</v>
      </c>
      <c r="E992" s="78" t="n">
        <v>30038</v>
      </c>
      <c r="F992" s="78" t="n">
        <v>8</v>
      </c>
      <c r="G992" s="0" t="str">
        <f aca="false">IF(F992=0,"***","")</f>
        <v/>
      </c>
    </row>
    <row r="993" customFormat="false" ht="14.4" hidden="false" customHeight="false" outlineLevel="0" collapsed="false">
      <c r="D993" s="76" t="s">
        <v>408</v>
      </c>
      <c r="E993" s="78" t="n">
        <v>30038</v>
      </c>
      <c r="F993" s="78" t="n">
        <v>9</v>
      </c>
      <c r="G993" s="0" t="str">
        <f aca="false">IF(F993=0,"***","")</f>
        <v/>
      </c>
    </row>
    <row r="994" customFormat="false" ht="14.4" hidden="false" customHeight="false" outlineLevel="0" collapsed="false">
      <c r="D994" s="76" t="s">
        <v>763</v>
      </c>
      <c r="E994" s="78" t="n">
        <v>30038</v>
      </c>
      <c r="F994" s="78" t="n">
        <v>4</v>
      </c>
      <c r="G994" s="0" t="str">
        <f aca="false">IF(F994=0,"***","")</f>
        <v/>
      </c>
    </row>
    <row r="995" customFormat="false" ht="14.4" hidden="false" customHeight="false" outlineLevel="0" collapsed="false">
      <c r="D995" s="76" t="s">
        <v>1162</v>
      </c>
      <c r="E995" s="78" t="n">
        <v>30038</v>
      </c>
      <c r="F995" s="78" t="n">
        <v>7</v>
      </c>
      <c r="G995" s="0" t="str">
        <f aca="false">IF(F995=0,"***","")</f>
        <v/>
      </c>
    </row>
    <row r="996" customFormat="false" ht="14.4" hidden="false" customHeight="false" outlineLevel="0" collapsed="false">
      <c r="D996" s="76" t="s">
        <v>659</v>
      </c>
      <c r="E996" s="78" t="n">
        <v>30038</v>
      </c>
      <c r="F996" s="78" t="n">
        <v>10</v>
      </c>
      <c r="G996" s="0" t="str">
        <f aca="false">IF(F996=0,"***","")</f>
        <v/>
      </c>
    </row>
    <row r="997" customFormat="false" ht="14.4" hidden="false" customHeight="false" outlineLevel="0" collapsed="false">
      <c r="D997" s="76" t="s">
        <v>1163</v>
      </c>
      <c r="E997" s="78" t="n">
        <v>30038</v>
      </c>
      <c r="F997" s="78" t="n">
        <v>12</v>
      </c>
      <c r="G997" s="0" t="str">
        <f aca="false">IF(F997=0,"***","")</f>
        <v/>
      </c>
    </row>
    <row r="998" customFormat="false" ht="14.4" hidden="false" customHeight="false" outlineLevel="0" collapsed="false">
      <c r="D998" s="76" t="s">
        <v>1164</v>
      </c>
      <c r="E998" s="78" t="n">
        <v>30038</v>
      </c>
      <c r="F998" s="78" t="n">
        <v>14</v>
      </c>
      <c r="G998" s="0" t="str">
        <f aca="false">IF(F998=0,"***","")</f>
        <v/>
      </c>
    </row>
    <row r="999" customFormat="false" ht="14.4" hidden="false" customHeight="false" outlineLevel="0" collapsed="false">
      <c r="D999" s="76" t="s">
        <v>1165</v>
      </c>
      <c r="E999" s="78" t="n">
        <v>30038</v>
      </c>
      <c r="F999" s="78" t="n">
        <v>0</v>
      </c>
      <c r="G999" s="0" t="str">
        <f aca="false">IF(F999=0,"***","")</f>
        <v>***</v>
      </c>
    </row>
    <row r="1000" customFormat="false" ht="14.4" hidden="false" customHeight="false" outlineLevel="0" collapsed="false">
      <c r="D1000" s="76" t="s">
        <v>1165</v>
      </c>
      <c r="E1000" s="78" t="n">
        <v>30038</v>
      </c>
      <c r="F1000" s="78" t="n">
        <v>18</v>
      </c>
      <c r="G1000" s="0" t="str">
        <f aca="false">IF(F1000=0,"***","")</f>
        <v/>
      </c>
    </row>
    <row r="1001" customFormat="false" ht="14.4" hidden="false" customHeight="false" outlineLevel="0" collapsed="false">
      <c r="D1001" s="76" t="s">
        <v>1166</v>
      </c>
      <c r="E1001" s="78" t="n">
        <v>30038</v>
      </c>
      <c r="F1001" s="78" t="n">
        <v>3</v>
      </c>
      <c r="G1001" s="0" t="str">
        <f aca="false">IF(F1001=0,"***","")</f>
        <v/>
      </c>
    </row>
    <row r="1002" customFormat="false" ht="14.4" hidden="false" customHeight="false" outlineLevel="0" collapsed="false">
      <c r="D1002" s="76" t="s">
        <v>1167</v>
      </c>
      <c r="E1002" s="78" t="n">
        <v>30038</v>
      </c>
      <c r="F1002" s="78" t="n">
        <v>11</v>
      </c>
      <c r="G1002" s="0" t="str">
        <f aca="false">IF(F1002=0,"***","")</f>
        <v/>
      </c>
    </row>
    <row r="1003" customFormat="false" ht="14.4" hidden="false" customHeight="false" outlineLevel="0" collapsed="false">
      <c r="D1003" s="76" t="s">
        <v>1168</v>
      </c>
      <c r="E1003" s="78" t="n">
        <v>30038</v>
      </c>
      <c r="F1003" s="78" t="n">
        <v>16</v>
      </c>
      <c r="G1003" s="0" t="str">
        <f aca="false">IF(F1003=0,"***","")</f>
        <v/>
      </c>
    </row>
    <row r="1004" customFormat="false" ht="14.4" hidden="false" customHeight="false" outlineLevel="0" collapsed="false">
      <c r="D1004" s="76" t="s">
        <v>1169</v>
      </c>
      <c r="E1004" s="78" t="n">
        <v>30038</v>
      </c>
      <c r="F1004" s="78" t="n">
        <v>21</v>
      </c>
      <c r="G1004" s="0" t="str">
        <f aca="false">IF(F1004=0,"***","")</f>
        <v/>
      </c>
    </row>
    <row r="1005" customFormat="false" ht="14.4" hidden="false" customHeight="false" outlineLevel="0" collapsed="false">
      <c r="D1005" s="76" t="s">
        <v>1170</v>
      </c>
      <c r="E1005" s="78" t="n">
        <v>30038</v>
      </c>
      <c r="F1005" s="78" t="n">
        <v>13</v>
      </c>
      <c r="G1005" s="0" t="str">
        <f aca="false">IF(F1005=0,"***","")</f>
        <v/>
      </c>
    </row>
    <row r="1006" customFormat="false" ht="14.4" hidden="false" customHeight="false" outlineLevel="0" collapsed="false">
      <c r="D1006" s="76" t="s">
        <v>1171</v>
      </c>
      <c r="E1006" s="78" t="n">
        <v>30038</v>
      </c>
      <c r="F1006" s="78" t="n">
        <v>15</v>
      </c>
      <c r="G1006" s="0" t="str">
        <f aca="false">IF(F1006=0,"***","")</f>
        <v/>
      </c>
    </row>
    <row r="1007" customFormat="false" ht="14.4" hidden="false" customHeight="false" outlineLevel="0" collapsed="false">
      <c r="D1007" s="76" t="s">
        <v>1172</v>
      </c>
      <c r="E1007" s="78" t="n">
        <v>30038</v>
      </c>
      <c r="F1007" s="78" t="n">
        <v>20</v>
      </c>
      <c r="G1007" s="0" t="str">
        <f aca="false">IF(F1007=0,"***","")</f>
        <v/>
      </c>
    </row>
    <row r="1008" customFormat="false" ht="14.4" hidden="false" customHeight="false" outlineLevel="0" collapsed="false">
      <c r="D1008" s="76" t="s">
        <v>1173</v>
      </c>
      <c r="E1008" s="78" t="n">
        <v>30039</v>
      </c>
      <c r="F1008" s="78" t="n">
        <v>503</v>
      </c>
      <c r="G1008" s="0" t="str">
        <f aca="false">IF(F1008=0,"***","")</f>
        <v/>
      </c>
    </row>
    <row r="1009" customFormat="false" ht="14.4" hidden="false" customHeight="false" outlineLevel="0" collapsed="false">
      <c r="D1009" s="76" t="s">
        <v>1174</v>
      </c>
      <c r="E1009" s="78" t="n">
        <v>30039</v>
      </c>
      <c r="F1009" s="78" t="n">
        <v>207</v>
      </c>
      <c r="G1009" s="0" t="str">
        <f aca="false">IF(F1009=0,"***","")</f>
        <v/>
      </c>
    </row>
    <row r="1010" customFormat="false" ht="14.4" hidden="false" customHeight="false" outlineLevel="0" collapsed="false">
      <c r="D1010" s="76" t="s">
        <v>382</v>
      </c>
      <c r="E1010" s="78" t="n">
        <v>30039</v>
      </c>
      <c r="F1010" s="78" t="n">
        <v>601</v>
      </c>
      <c r="G1010" s="0" t="str">
        <f aca="false">IF(F1010=0,"***","")</f>
        <v/>
      </c>
    </row>
    <row r="1011" customFormat="false" ht="14.4" hidden="false" customHeight="false" outlineLevel="0" collapsed="false">
      <c r="D1011" s="76" t="s">
        <v>131</v>
      </c>
      <c r="E1011" s="78" t="n">
        <v>30039</v>
      </c>
      <c r="F1011" s="78" t="n">
        <v>6</v>
      </c>
      <c r="G1011" s="0" t="str">
        <f aca="false">IF(F1011=0,"***","")</f>
        <v/>
      </c>
    </row>
    <row r="1012" customFormat="false" ht="14.4" hidden="false" customHeight="false" outlineLevel="0" collapsed="false">
      <c r="D1012" s="76" t="s">
        <v>1175</v>
      </c>
      <c r="E1012" s="78" t="n">
        <v>30039</v>
      </c>
      <c r="F1012" s="78" t="n">
        <v>602</v>
      </c>
      <c r="G1012" s="0" t="str">
        <f aca="false">IF(F1012=0,"***","")</f>
        <v/>
      </c>
    </row>
    <row r="1013" customFormat="false" ht="14.4" hidden="false" customHeight="false" outlineLevel="0" collapsed="false">
      <c r="D1013" s="76" t="s">
        <v>1176</v>
      </c>
      <c r="E1013" s="78" t="n">
        <v>30039</v>
      </c>
      <c r="F1013" s="78" t="n">
        <v>7</v>
      </c>
      <c r="G1013" s="0" t="str">
        <f aca="false">IF(F1013=0,"***","")</f>
        <v/>
      </c>
    </row>
    <row r="1014" customFormat="false" ht="14.4" hidden="false" customHeight="false" outlineLevel="0" collapsed="false">
      <c r="D1014" s="76" t="s">
        <v>295</v>
      </c>
      <c r="E1014" s="78" t="n">
        <v>30039</v>
      </c>
      <c r="F1014" s="78" t="n">
        <v>307</v>
      </c>
      <c r="G1014" s="0" t="str">
        <f aca="false">IF(F1014=0,"***","")</f>
        <v/>
      </c>
    </row>
    <row r="1015" customFormat="false" ht="14.4" hidden="false" customHeight="false" outlineLevel="0" collapsed="false">
      <c r="D1015" s="76" t="s">
        <v>1177</v>
      </c>
      <c r="E1015" s="78" t="n">
        <v>30039</v>
      </c>
      <c r="F1015" s="78" t="n">
        <v>504</v>
      </c>
      <c r="G1015" s="0" t="str">
        <f aca="false">IF(F1015=0,"***","")</f>
        <v/>
      </c>
    </row>
    <row r="1016" customFormat="false" ht="14.4" hidden="false" customHeight="false" outlineLevel="0" collapsed="false">
      <c r="D1016" s="76" t="s">
        <v>1178</v>
      </c>
      <c r="E1016" s="78" t="n">
        <v>30039</v>
      </c>
      <c r="F1016" s="78" t="n">
        <v>308</v>
      </c>
      <c r="G1016" s="0" t="str">
        <f aca="false">IF(F1016=0,"***","")</f>
        <v/>
      </c>
    </row>
    <row r="1017" customFormat="false" ht="14.4" hidden="false" customHeight="false" outlineLevel="0" collapsed="false">
      <c r="D1017" s="76" t="s">
        <v>391</v>
      </c>
      <c r="E1017" s="78" t="n">
        <v>30039</v>
      </c>
      <c r="F1017" s="78" t="n">
        <v>5</v>
      </c>
      <c r="G1017" s="0" t="str">
        <f aca="false">IF(F1017=0,"***","")</f>
        <v/>
      </c>
    </row>
    <row r="1018" customFormat="false" ht="14.4" hidden="false" customHeight="false" outlineLevel="0" collapsed="false">
      <c r="D1018" s="76" t="s">
        <v>1179</v>
      </c>
      <c r="E1018" s="78" t="n">
        <v>30039</v>
      </c>
      <c r="F1018" s="78" t="n">
        <v>500</v>
      </c>
      <c r="G1018" s="0" t="str">
        <f aca="false">IF(F1018=0,"***","")</f>
        <v/>
      </c>
    </row>
    <row r="1019" customFormat="false" ht="14.4" hidden="false" customHeight="false" outlineLevel="0" collapsed="false">
      <c r="D1019" s="76" t="s">
        <v>1180</v>
      </c>
      <c r="E1019" s="78" t="n">
        <v>30039</v>
      </c>
      <c r="F1019" s="78" t="n">
        <v>501</v>
      </c>
      <c r="G1019" s="0" t="str">
        <f aca="false">IF(F1019=0,"***","")</f>
        <v/>
      </c>
    </row>
    <row r="1020" customFormat="false" ht="14.4" hidden="false" customHeight="false" outlineLevel="0" collapsed="false">
      <c r="D1020" s="76" t="s">
        <v>1181</v>
      </c>
      <c r="E1020" s="78" t="n">
        <v>30039</v>
      </c>
      <c r="F1020" s="78" t="n">
        <v>502</v>
      </c>
      <c r="G1020" s="0" t="str">
        <f aca="false">IF(F1020=0,"***","")</f>
        <v/>
      </c>
    </row>
    <row r="1021" customFormat="false" ht="14.4" hidden="false" customHeight="false" outlineLevel="0" collapsed="false">
      <c r="D1021" s="76" t="s">
        <v>1182</v>
      </c>
      <c r="E1021" s="78" t="n">
        <v>30039</v>
      </c>
      <c r="F1021" s="78" t="n">
        <v>302</v>
      </c>
      <c r="G1021" s="0" t="str">
        <f aca="false">IF(F1021=0,"***","")</f>
        <v/>
      </c>
    </row>
    <row r="1022" customFormat="false" ht="14.4" hidden="false" customHeight="false" outlineLevel="0" collapsed="false">
      <c r="D1022" s="76" t="s">
        <v>1183</v>
      </c>
      <c r="E1022" s="78" t="n">
        <v>30039</v>
      </c>
      <c r="F1022" s="78" t="n">
        <v>309</v>
      </c>
      <c r="G1022" s="0" t="str">
        <f aca="false">IF(F1022=0,"***","")</f>
        <v/>
      </c>
    </row>
    <row r="1023" customFormat="false" ht="14.4" hidden="false" customHeight="false" outlineLevel="0" collapsed="false">
      <c r="D1023" s="76" t="s">
        <v>1184</v>
      </c>
      <c r="E1023" s="78" t="n">
        <v>30039</v>
      </c>
      <c r="F1023" s="78" t="n">
        <v>200</v>
      </c>
      <c r="G1023" s="0" t="str">
        <f aca="false">IF(F1023=0,"***","")</f>
        <v/>
      </c>
    </row>
    <row r="1024" customFormat="false" ht="14.4" hidden="false" customHeight="false" outlineLevel="0" collapsed="false">
      <c r="D1024" s="76" t="s">
        <v>1185</v>
      </c>
      <c r="E1024" s="78" t="n">
        <v>30039</v>
      </c>
      <c r="F1024" s="78" t="n">
        <v>212</v>
      </c>
      <c r="G1024" s="0" t="str">
        <f aca="false">IF(F1024=0,"***","")</f>
        <v/>
      </c>
    </row>
    <row r="1025" customFormat="false" ht="14.4" hidden="false" customHeight="false" outlineLevel="0" collapsed="false">
      <c r="D1025" s="76" t="s">
        <v>1186</v>
      </c>
      <c r="E1025" s="78" t="n">
        <v>30039</v>
      </c>
      <c r="F1025" s="78" t="n">
        <v>213</v>
      </c>
      <c r="G1025" s="0" t="str">
        <f aca="false">IF(F1025=0,"***","")</f>
        <v/>
      </c>
    </row>
    <row r="1026" customFormat="false" ht="14.4" hidden="false" customHeight="false" outlineLevel="0" collapsed="false">
      <c r="D1026" s="76" t="s">
        <v>1187</v>
      </c>
      <c r="E1026" s="78" t="n">
        <v>30039</v>
      </c>
      <c r="F1026" s="78" t="n">
        <v>600</v>
      </c>
      <c r="G1026" s="0" t="str">
        <f aca="false">IF(F1026=0,"***","")</f>
        <v/>
      </c>
    </row>
    <row r="1027" customFormat="false" ht="14.4" hidden="false" customHeight="false" outlineLevel="0" collapsed="false">
      <c r="D1027" s="76" t="s">
        <v>1188</v>
      </c>
      <c r="E1027" s="78" t="n">
        <v>30039</v>
      </c>
      <c r="F1027" s="78" t="n">
        <v>300</v>
      </c>
      <c r="G1027" s="0" t="str">
        <f aca="false">IF(F1027=0,"***","")</f>
        <v/>
      </c>
    </row>
    <row r="1028" customFormat="false" ht="14.4" hidden="false" customHeight="false" outlineLevel="0" collapsed="false">
      <c r="D1028" s="76" t="s">
        <v>1189</v>
      </c>
      <c r="E1028" s="78" t="n">
        <v>30039</v>
      </c>
      <c r="F1028" s="78" t="n">
        <v>700</v>
      </c>
      <c r="G1028" s="0" t="str">
        <f aca="false">IF(F1028=0,"***","")</f>
        <v/>
      </c>
    </row>
    <row r="1029" customFormat="false" ht="14.4" hidden="false" customHeight="false" outlineLevel="0" collapsed="false">
      <c r="D1029" s="76" t="s">
        <v>1190</v>
      </c>
      <c r="E1029" s="78" t="n">
        <v>30039</v>
      </c>
      <c r="F1029" s="78" t="n">
        <v>701</v>
      </c>
      <c r="G1029" s="0" t="str">
        <f aca="false">IF(F1029=0,"***","")</f>
        <v/>
      </c>
    </row>
    <row r="1030" customFormat="false" ht="14.4" hidden="false" customHeight="false" outlineLevel="0" collapsed="false">
      <c r="D1030" s="76" t="s">
        <v>1191</v>
      </c>
      <c r="E1030" s="78" t="n">
        <v>30039</v>
      </c>
      <c r="F1030" s="78" t="n">
        <v>702</v>
      </c>
      <c r="G1030" s="0" t="str">
        <f aca="false">IF(F1030=0,"***","")</f>
        <v/>
      </c>
    </row>
    <row r="1031" customFormat="false" ht="14.4" hidden="false" customHeight="false" outlineLevel="0" collapsed="false">
      <c r="D1031" s="76" t="s">
        <v>230</v>
      </c>
      <c r="E1031" s="78" t="n">
        <v>30039</v>
      </c>
      <c r="F1031" s="78" t="n">
        <v>0</v>
      </c>
      <c r="G1031" s="0" t="str">
        <f aca="false">IF(F1031=0,"***","")</f>
        <v>***</v>
      </c>
    </row>
    <row r="1032" customFormat="false" ht="14.4" hidden="false" customHeight="false" outlineLevel="0" collapsed="false">
      <c r="D1032" s="76" t="s">
        <v>230</v>
      </c>
      <c r="E1032" s="78" t="n">
        <v>30039</v>
      </c>
      <c r="F1032" s="78" t="n">
        <v>4</v>
      </c>
      <c r="G1032" s="0" t="str">
        <f aca="false">IF(F1032=0,"***","")</f>
        <v/>
      </c>
    </row>
    <row r="1033" customFormat="false" ht="14.4" hidden="false" customHeight="false" outlineLevel="0" collapsed="false">
      <c r="D1033" s="76" t="s">
        <v>1192</v>
      </c>
      <c r="E1033" s="78" t="n">
        <v>30040</v>
      </c>
      <c r="F1033" s="78" t="n">
        <v>1</v>
      </c>
      <c r="G1033" s="0" t="str">
        <f aca="false">IF(F1033=0,"***","")</f>
        <v/>
      </c>
    </row>
    <row r="1034" customFormat="false" ht="14.4" hidden="false" customHeight="false" outlineLevel="0" collapsed="false">
      <c r="D1034" s="76" t="s">
        <v>1193</v>
      </c>
      <c r="E1034" s="78" t="n">
        <v>30040</v>
      </c>
      <c r="F1034" s="78" t="n">
        <v>3</v>
      </c>
      <c r="G1034" s="0" t="str">
        <f aca="false">IF(F1034=0,"***","")</f>
        <v/>
      </c>
    </row>
    <row r="1035" customFormat="false" ht="14.4" hidden="false" customHeight="false" outlineLevel="0" collapsed="false">
      <c r="D1035" s="76" t="s">
        <v>1194</v>
      </c>
      <c r="E1035" s="78" t="n">
        <v>30040</v>
      </c>
      <c r="F1035" s="78" t="n">
        <v>2</v>
      </c>
      <c r="G1035" s="0" t="str">
        <f aca="false">IF(F1035=0,"***","")</f>
        <v/>
      </c>
    </row>
    <row r="1036" customFormat="false" ht="14.4" hidden="false" customHeight="false" outlineLevel="0" collapsed="false">
      <c r="D1036" s="76" t="s">
        <v>526</v>
      </c>
      <c r="E1036" s="78" t="n">
        <v>30040</v>
      </c>
      <c r="F1036" s="78" t="n">
        <v>5</v>
      </c>
      <c r="G1036" s="0" t="str">
        <f aca="false">IF(F1036=0,"***","")</f>
        <v/>
      </c>
    </row>
    <row r="1037" customFormat="false" ht="14.4" hidden="false" customHeight="false" outlineLevel="0" collapsed="false">
      <c r="D1037" s="76" t="s">
        <v>295</v>
      </c>
      <c r="E1037" s="78" t="n">
        <v>30040</v>
      </c>
      <c r="F1037" s="78" t="n">
        <v>4</v>
      </c>
      <c r="G1037" s="0" t="str">
        <f aca="false">IF(F1037=0,"***","")</f>
        <v/>
      </c>
    </row>
    <row r="1038" customFormat="false" ht="14.4" hidden="false" customHeight="false" outlineLevel="0" collapsed="false">
      <c r="D1038" s="76" t="s">
        <v>234</v>
      </c>
      <c r="E1038" s="78" t="n">
        <v>30040</v>
      </c>
      <c r="F1038" s="78" t="n">
        <v>0</v>
      </c>
      <c r="G1038" s="0" t="str">
        <f aca="false">IF(F1038=0,"***","")</f>
        <v>***</v>
      </c>
    </row>
    <row r="1039" customFormat="false" ht="14.4" hidden="false" customHeight="false" outlineLevel="0" collapsed="false">
      <c r="D1039" s="76" t="s">
        <v>234</v>
      </c>
      <c r="E1039" s="78" t="n">
        <v>30040</v>
      </c>
      <c r="F1039" s="78" t="n">
        <v>6</v>
      </c>
      <c r="G1039" s="0" t="str">
        <f aca="false">IF(F1039=0,"***","")</f>
        <v/>
      </c>
    </row>
    <row r="1040" customFormat="false" ht="14.4" hidden="false" customHeight="false" outlineLevel="0" collapsed="false">
      <c r="D1040" s="76" t="s">
        <v>1195</v>
      </c>
      <c r="E1040" s="78" t="n">
        <v>30040</v>
      </c>
      <c r="F1040" s="78" t="n">
        <v>7</v>
      </c>
      <c r="G1040" s="0" t="str">
        <f aca="false">IF(F1040=0,"***","")</f>
        <v/>
      </c>
    </row>
    <row r="1041" customFormat="false" ht="14.4" hidden="false" customHeight="false" outlineLevel="0" collapsed="false">
      <c r="D1041" s="76" t="s">
        <v>1196</v>
      </c>
      <c r="E1041" s="78" t="n">
        <v>30041</v>
      </c>
      <c r="F1041" s="78" t="n">
        <v>302</v>
      </c>
      <c r="G1041" s="0" t="str">
        <f aca="false">IF(F1041=0,"***","")</f>
        <v/>
      </c>
    </row>
    <row r="1042" customFormat="false" ht="14.4" hidden="false" customHeight="false" outlineLevel="0" collapsed="false">
      <c r="D1042" s="76" t="s">
        <v>1197</v>
      </c>
      <c r="E1042" s="78" t="n">
        <v>30041</v>
      </c>
      <c r="F1042" s="78" t="n">
        <v>301</v>
      </c>
      <c r="G1042" s="0" t="str">
        <f aca="false">IF(F1042=0,"***","")</f>
        <v/>
      </c>
    </row>
    <row r="1043" customFormat="false" ht="14.4" hidden="false" customHeight="false" outlineLevel="0" collapsed="false">
      <c r="D1043" s="76" t="s">
        <v>1198</v>
      </c>
      <c r="E1043" s="78" t="n">
        <v>30041</v>
      </c>
      <c r="F1043" s="78" t="n">
        <v>0</v>
      </c>
      <c r="G1043" s="0" t="str">
        <f aca="false">IF(F1043=0,"***","")</f>
        <v>***</v>
      </c>
    </row>
    <row r="1044" customFormat="false" ht="14.4" hidden="false" customHeight="false" outlineLevel="0" collapsed="false">
      <c r="D1044" s="76" t="s">
        <v>1198</v>
      </c>
      <c r="E1044" s="78" t="n">
        <v>30041</v>
      </c>
      <c r="F1044" s="78" t="n">
        <v>300</v>
      </c>
      <c r="G1044" s="0" t="str">
        <f aca="false">IF(F1044=0,"***","")</f>
        <v/>
      </c>
    </row>
    <row r="1045" customFormat="false" ht="14.4" hidden="false" customHeight="false" outlineLevel="0" collapsed="false">
      <c r="D1045" s="76" t="s">
        <v>1199</v>
      </c>
      <c r="E1045" s="78" t="n">
        <v>30041</v>
      </c>
      <c r="F1045" s="78" t="n">
        <v>303</v>
      </c>
      <c r="G1045" s="0" t="str">
        <f aca="false">IF(F1045=0,"***","")</f>
        <v/>
      </c>
    </row>
    <row r="1046" customFormat="false" ht="14.4" hidden="false" customHeight="false" outlineLevel="0" collapsed="false">
      <c r="D1046" s="76" t="s">
        <v>1200</v>
      </c>
      <c r="E1046" s="78" t="n">
        <v>30041</v>
      </c>
      <c r="F1046" s="78" t="n">
        <v>1</v>
      </c>
      <c r="G1046" s="0" t="str">
        <f aca="false">IF(F1046=0,"***","")</f>
        <v/>
      </c>
    </row>
    <row r="1047" customFormat="false" ht="14.4" hidden="false" customHeight="false" outlineLevel="0" collapsed="false">
      <c r="D1047" s="76" t="s">
        <v>822</v>
      </c>
      <c r="E1047" s="78" t="n">
        <v>30041</v>
      </c>
      <c r="F1047" s="78" t="n">
        <v>2</v>
      </c>
      <c r="G1047" s="0" t="str">
        <f aca="false">IF(F1047=0,"***","")</f>
        <v/>
      </c>
    </row>
    <row r="1048" customFormat="false" ht="14.4" hidden="false" customHeight="false" outlineLevel="0" collapsed="false">
      <c r="D1048" s="76" t="s">
        <v>1201</v>
      </c>
      <c r="E1048" s="78" t="n">
        <v>30041</v>
      </c>
      <c r="F1048" s="78" t="n">
        <v>304</v>
      </c>
      <c r="G1048" s="0" t="str">
        <f aca="false">IF(F1048=0,"***","")</f>
        <v/>
      </c>
    </row>
    <row r="1049" customFormat="false" ht="14.4" hidden="false" customHeight="false" outlineLevel="0" collapsed="false">
      <c r="D1049" s="76" t="s">
        <v>1202</v>
      </c>
      <c r="E1049" s="78" t="n">
        <v>30042</v>
      </c>
      <c r="F1049" s="78" t="n">
        <v>0</v>
      </c>
      <c r="G1049" s="0" t="str">
        <f aca="false">IF(F1049=0,"***","")</f>
        <v>***</v>
      </c>
    </row>
    <row r="1050" customFormat="false" ht="14.4" hidden="false" customHeight="false" outlineLevel="0" collapsed="false">
      <c r="D1050" s="76" t="s">
        <v>1203</v>
      </c>
      <c r="E1050" s="78" t="n">
        <v>30042</v>
      </c>
      <c r="F1050" s="78" t="n">
        <v>3</v>
      </c>
      <c r="G1050" s="0" t="str">
        <f aca="false">IF(F1050=0,"***","")</f>
        <v/>
      </c>
    </row>
    <row r="1051" customFormat="false" ht="14.4" hidden="false" customHeight="false" outlineLevel="0" collapsed="false">
      <c r="D1051" s="76" t="s">
        <v>1204</v>
      </c>
      <c r="E1051" s="78" t="n">
        <v>30042</v>
      </c>
      <c r="F1051" s="78" t="n">
        <v>5</v>
      </c>
      <c r="G1051" s="0" t="str">
        <f aca="false">IF(F1051=0,"***","")</f>
        <v/>
      </c>
    </row>
    <row r="1052" customFormat="false" ht="14.4" hidden="false" customHeight="false" outlineLevel="0" collapsed="false">
      <c r="D1052" s="76" t="s">
        <v>1205</v>
      </c>
      <c r="E1052" s="78" t="n">
        <v>30042</v>
      </c>
      <c r="F1052" s="78" t="n">
        <v>2</v>
      </c>
      <c r="G1052" s="0" t="str">
        <f aca="false">IF(F1052=0,"***","")</f>
        <v/>
      </c>
    </row>
    <row r="1053" customFormat="false" ht="14.4" hidden="false" customHeight="false" outlineLevel="0" collapsed="false">
      <c r="D1053" s="76" t="s">
        <v>1206</v>
      </c>
      <c r="E1053" s="78" t="n">
        <v>30042</v>
      </c>
      <c r="F1053" s="78" t="n">
        <v>1</v>
      </c>
      <c r="G1053" s="0" t="str">
        <f aca="false">IF(F1053=0,"***","")</f>
        <v/>
      </c>
    </row>
    <row r="1054" customFormat="false" ht="14.4" hidden="false" customHeight="false" outlineLevel="0" collapsed="false">
      <c r="D1054" s="76" t="s">
        <v>1202</v>
      </c>
      <c r="E1054" s="78" t="n">
        <v>30042</v>
      </c>
      <c r="F1054" s="78" t="n">
        <v>7</v>
      </c>
      <c r="G1054" s="0" t="str">
        <f aca="false">IF(F1054=0,"***","")</f>
        <v/>
      </c>
    </row>
    <row r="1055" customFormat="false" ht="14.4" hidden="false" customHeight="false" outlineLevel="0" collapsed="false">
      <c r="D1055" s="76" t="s">
        <v>1207</v>
      </c>
      <c r="E1055" s="78" t="n">
        <v>30042</v>
      </c>
      <c r="F1055" s="78" t="n">
        <v>4</v>
      </c>
      <c r="G1055" s="0" t="str">
        <f aca="false">IF(F1055=0,"***","")</f>
        <v/>
      </c>
    </row>
    <row r="1056" customFormat="false" ht="14.4" hidden="false" customHeight="false" outlineLevel="0" collapsed="false">
      <c r="D1056" s="76" t="s">
        <v>1208</v>
      </c>
      <c r="E1056" s="78" t="n">
        <v>30043</v>
      </c>
      <c r="F1056" s="78" t="n">
        <v>1</v>
      </c>
      <c r="G1056" s="0" t="str">
        <f aca="false">IF(F1056=0,"***","")</f>
        <v/>
      </c>
    </row>
    <row r="1057" customFormat="false" ht="14.4" hidden="false" customHeight="false" outlineLevel="0" collapsed="false">
      <c r="D1057" s="76" t="s">
        <v>1209</v>
      </c>
      <c r="E1057" s="78" t="n">
        <v>30043</v>
      </c>
      <c r="F1057" s="78" t="n">
        <v>2</v>
      </c>
      <c r="G1057" s="0" t="str">
        <f aca="false">IF(F1057=0,"***","")</f>
        <v/>
      </c>
    </row>
    <row r="1058" customFormat="false" ht="14.4" hidden="false" customHeight="false" outlineLevel="0" collapsed="false">
      <c r="D1058" s="76" t="s">
        <v>1210</v>
      </c>
      <c r="E1058" s="78" t="n">
        <v>30043</v>
      </c>
      <c r="F1058" s="78" t="n">
        <v>3</v>
      </c>
      <c r="G1058" s="0" t="str">
        <f aca="false">IF(F1058=0,"***","")</f>
        <v/>
      </c>
    </row>
    <row r="1059" customFormat="false" ht="14.4" hidden="false" customHeight="false" outlineLevel="0" collapsed="false">
      <c r="D1059" s="76" t="s">
        <v>246</v>
      </c>
      <c r="E1059" s="78" t="n">
        <v>30043</v>
      </c>
      <c r="F1059" s="78" t="n">
        <v>0</v>
      </c>
      <c r="G1059" s="0" t="str">
        <f aca="false">IF(F1059=0,"***","")</f>
        <v>***</v>
      </c>
    </row>
    <row r="1060" customFormat="false" ht="14.4" hidden="false" customHeight="false" outlineLevel="0" collapsed="false">
      <c r="D1060" s="76" t="s">
        <v>246</v>
      </c>
      <c r="E1060" s="78" t="n">
        <v>30043</v>
      </c>
      <c r="F1060" s="78" t="n">
        <v>4</v>
      </c>
      <c r="G1060" s="0" t="str">
        <f aca="false">IF(F1060=0,"***","")</f>
        <v/>
      </c>
    </row>
    <row r="1061" customFormat="false" ht="14.4" hidden="false" customHeight="false" outlineLevel="0" collapsed="false">
      <c r="D1061" s="76" t="s">
        <v>1211</v>
      </c>
      <c r="E1061" s="78" t="n">
        <v>30901</v>
      </c>
      <c r="F1061" s="78" t="n">
        <v>2</v>
      </c>
      <c r="G1061" s="0" t="str">
        <f aca="false">IF(F1061=0,"***","")</f>
        <v/>
      </c>
    </row>
    <row r="1062" customFormat="false" ht="14.4" hidden="false" customHeight="false" outlineLevel="0" collapsed="false">
      <c r="D1062" s="76" t="s">
        <v>1212</v>
      </c>
      <c r="E1062" s="78" t="n">
        <v>30901</v>
      </c>
      <c r="F1062" s="78" t="n">
        <v>5</v>
      </c>
      <c r="G1062" s="0" t="str">
        <f aca="false">IF(F1062=0,"***","")</f>
        <v/>
      </c>
    </row>
    <row r="1063" customFormat="false" ht="14.4" hidden="false" customHeight="false" outlineLevel="0" collapsed="false">
      <c r="D1063" s="76" t="s">
        <v>250</v>
      </c>
      <c r="E1063" s="78" t="n">
        <v>30901</v>
      </c>
      <c r="F1063" s="78" t="n">
        <v>0</v>
      </c>
      <c r="G1063" s="0" t="str">
        <f aca="false">IF(F1063=0,"***","")</f>
        <v>***</v>
      </c>
    </row>
    <row r="1064" customFormat="false" ht="14.4" hidden="false" customHeight="false" outlineLevel="0" collapsed="false">
      <c r="D1064" s="76" t="s">
        <v>250</v>
      </c>
      <c r="E1064" s="78" t="n">
        <v>30901</v>
      </c>
      <c r="F1064" s="78" t="n">
        <v>3</v>
      </c>
      <c r="G1064" s="0" t="str">
        <f aca="false">IF(F1064=0,"***","")</f>
        <v/>
      </c>
    </row>
    <row r="1065" customFormat="false" ht="14.4" hidden="false" customHeight="false" outlineLevel="0" collapsed="false">
      <c r="D1065" s="76" t="s">
        <v>1213</v>
      </c>
      <c r="E1065" s="78" t="n">
        <v>30901</v>
      </c>
      <c r="F1065" s="78" t="n">
        <v>4</v>
      </c>
      <c r="G1065" s="0" t="str">
        <f aca="false">IF(F1065=0,"***","")</f>
        <v/>
      </c>
    </row>
    <row r="1066" customFormat="false" ht="14.4" hidden="false" customHeight="false" outlineLevel="0" collapsed="false">
      <c r="D1066" s="76" t="s">
        <v>1214</v>
      </c>
      <c r="E1066" s="78" t="n">
        <v>30902</v>
      </c>
      <c r="F1066" s="78" t="n">
        <v>2</v>
      </c>
      <c r="G1066" s="0" t="str">
        <f aca="false">IF(F1066=0,"***","")</f>
        <v/>
      </c>
    </row>
    <row r="1067" customFormat="false" ht="14.4" hidden="false" customHeight="false" outlineLevel="0" collapsed="false">
      <c r="D1067" s="76" t="s">
        <v>1215</v>
      </c>
      <c r="E1067" s="78" t="n">
        <v>30902</v>
      </c>
      <c r="F1067" s="78" t="n">
        <v>0</v>
      </c>
      <c r="G1067" s="0" t="str">
        <f aca="false">IF(F1067=0,"***","")</f>
        <v>***</v>
      </c>
    </row>
    <row r="1068" customFormat="false" ht="14.4" hidden="false" customHeight="false" outlineLevel="0" collapsed="false">
      <c r="D1068" s="76" t="s">
        <v>1215</v>
      </c>
      <c r="E1068" s="78" t="n">
        <v>30902</v>
      </c>
      <c r="F1068" s="78" t="n">
        <v>1</v>
      </c>
      <c r="G1068" s="0" t="str">
        <f aca="false">IF(F1068=0,"***","")</f>
        <v/>
      </c>
    </row>
    <row r="1069" customFormat="false" ht="14.4" hidden="false" customHeight="false" outlineLevel="0" collapsed="false">
      <c r="D1069" s="76" t="s">
        <v>1216</v>
      </c>
      <c r="E1069" s="78" t="n">
        <v>30902</v>
      </c>
      <c r="F1069" s="78" t="n">
        <v>3</v>
      </c>
      <c r="G1069" s="0" t="str">
        <f aca="false">IF(F1069=0,"***","")</f>
        <v/>
      </c>
    </row>
    <row r="1070" customFormat="false" ht="14.4" hidden="false" customHeight="false" outlineLevel="0" collapsed="false">
      <c r="D1070" s="76" t="s">
        <v>1217</v>
      </c>
      <c r="E1070" s="78" t="n">
        <v>30902</v>
      </c>
      <c r="F1070" s="78" t="n">
        <v>4</v>
      </c>
      <c r="G1070" s="0" t="str">
        <f aca="false">IF(F1070=0,"***","")</f>
        <v/>
      </c>
    </row>
    <row r="1071" customFormat="false" ht="14.4" hidden="false" customHeight="false" outlineLevel="0" collapsed="false">
      <c r="D1071" s="76" t="s">
        <v>258</v>
      </c>
      <c r="E1071" s="78" t="n">
        <v>30999</v>
      </c>
      <c r="F1071" s="78" t="n">
        <v>0</v>
      </c>
      <c r="G1071" s="0" t="str">
        <f aca="false">IF(F1071=0,"***","")</f>
        <v>***</v>
      </c>
    </row>
  </sheetData>
  <sheetProtection sheet="true" password="f121"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D9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 activeCellId="0" sqref="E2"/>
    </sheetView>
  </sheetViews>
  <sheetFormatPr defaultColWidth="10.35546875" defaultRowHeight="14.4" zeroHeight="false" outlineLevelRow="0" outlineLevelCol="0"/>
  <cols>
    <col collapsed="false" customWidth="true" hidden="false" outlineLevel="0" max="1" min="1" style="0" width="6.01"/>
    <col collapsed="false" customWidth="true" hidden="false" outlineLevel="0" max="2" min="2" style="0" width="72.33"/>
    <col collapsed="false" customWidth="true" hidden="false" outlineLevel="0" max="3" min="3" style="0" width="22.66"/>
    <col collapsed="false" customWidth="true" hidden="false" outlineLevel="0" max="4" min="4" style="0" width="255.66"/>
  </cols>
  <sheetData>
    <row r="1" customFormat="false" ht="14.4" hidden="false" customHeight="false" outlineLevel="0" collapsed="false">
      <c r="A1" s="80" t="s">
        <v>1218</v>
      </c>
      <c r="B1" s="80" t="s">
        <v>1219</v>
      </c>
      <c r="C1" s="80" t="s">
        <v>1220</v>
      </c>
      <c r="D1" s="80" t="s">
        <v>1221</v>
      </c>
    </row>
    <row r="2" customFormat="false" ht="14.4" hidden="false" customHeight="false" outlineLevel="0" collapsed="false">
      <c r="A2" s="81" t="n">
        <v>3657</v>
      </c>
      <c r="B2" s="81" t="s">
        <v>1222</v>
      </c>
      <c r="C2" s="81" t="n">
        <v>30</v>
      </c>
      <c r="D2" s="81"/>
    </row>
    <row r="3" customFormat="false" ht="14.4" hidden="false" customHeight="false" outlineLevel="0" collapsed="false">
      <c r="A3" s="81" t="n">
        <v>30001</v>
      </c>
      <c r="B3" s="81" t="s">
        <v>1223</v>
      </c>
      <c r="C3" s="81" t="n">
        <v>30</v>
      </c>
      <c r="D3" s="81" t="s">
        <v>1224</v>
      </c>
    </row>
    <row r="4" customFormat="false" ht="14.4" hidden="false" customHeight="false" outlineLevel="0" collapsed="false">
      <c r="A4" s="81" t="n">
        <v>30002</v>
      </c>
      <c r="B4" s="81" t="s">
        <v>1223</v>
      </c>
      <c r="C4" s="81" t="n">
        <v>30</v>
      </c>
      <c r="D4" s="81" t="s">
        <v>1225</v>
      </c>
    </row>
    <row r="5" customFormat="false" ht="14.4" hidden="false" customHeight="false" outlineLevel="0" collapsed="false">
      <c r="A5" s="81" t="n">
        <v>30003</v>
      </c>
      <c r="B5" s="81" t="s">
        <v>1223</v>
      </c>
      <c r="C5" s="81" t="n">
        <v>30</v>
      </c>
      <c r="D5" s="81" t="s">
        <v>1226</v>
      </c>
    </row>
    <row r="6" customFormat="false" ht="14.4" hidden="false" customHeight="false" outlineLevel="0" collapsed="false">
      <c r="A6" s="81" t="n">
        <v>30004</v>
      </c>
      <c r="B6" s="81" t="s">
        <v>1223</v>
      </c>
      <c r="C6" s="81" t="n">
        <v>30</v>
      </c>
      <c r="D6" s="81" t="s">
        <v>1227</v>
      </c>
    </row>
    <row r="7" customFormat="false" ht="14.4" hidden="false" customHeight="false" outlineLevel="0" collapsed="false">
      <c r="A7" s="81" t="n">
        <v>30005</v>
      </c>
      <c r="B7" s="81" t="s">
        <v>1223</v>
      </c>
      <c r="C7" s="81" t="n">
        <v>30</v>
      </c>
      <c r="D7" s="81" t="s">
        <v>1228</v>
      </c>
    </row>
    <row r="8" customFormat="false" ht="14.4" hidden="false" customHeight="false" outlineLevel="0" collapsed="false">
      <c r="A8" s="81" t="n">
        <v>30006</v>
      </c>
      <c r="B8" s="81" t="s">
        <v>1223</v>
      </c>
      <c r="C8" s="81" t="n">
        <v>30</v>
      </c>
      <c r="D8" s="81" t="s">
        <v>1229</v>
      </c>
    </row>
    <row r="9" customFormat="false" ht="14.4" hidden="false" customHeight="false" outlineLevel="0" collapsed="false">
      <c r="A9" s="81" t="n">
        <v>30007</v>
      </c>
      <c r="B9" s="81" t="s">
        <v>1223</v>
      </c>
      <c r="C9" s="81" t="n">
        <v>30</v>
      </c>
      <c r="D9" s="81" t="s">
        <v>1230</v>
      </c>
    </row>
    <row r="10" customFormat="false" ht="14.4" hidden="false" customHeight="false" outlineLevel="0" collapsed="false">
      <c r="A10" s="81" t="n">
        <v>30008</v>
      </c>
      <c r="B10" s="81" t="s">
        <v>1223</v>
      </c>
      <c r="C10" s="81" t="n">
        <v>30</v>
      </c>
      <c r="D10" s="81" t="s">
        <v>1231</v>
      </c>
    </row>
    <row r="11" customFormat="false" ht="14.4" hidden="false" customHeight="false" outlineLevel="0" collapsed="false">
      <c r="A11" s="81" t="n">
        <v>30009</v>
      </c>
      <c r="B11" s="81" t="s">
        <v>1223</v>
      </c>
      <c r="C11" s="81" t="n">
        <v>30</v>
      </c>
      <c r="D11" s="81" t="s">
        <v>1232</v>
      </c>
    </row>
    <row r="12" customFormat="false" ht="14.4" hidden="false" customHeight="false" outlineLevel="0" collapsed="false">
      <c r="A12" s="81" t="n">
        <v>30010</v>
      </c>
      <c r="B12" s="81" t="s">
        <v>1223</v>
      </c>
      <c r="C12" s="81" t="n">
        <v>30</v>
      </c>
      <c r="D12" s="81" t="s">
        <v>1233</v>
      </c>
    </row>
    <row r="13" customFormat="false" ht="14.4" hidden="false" customHeight="false" outlineLevel="0" collapsed="false">
      <c r="A13" s="81" t="n">
        <v>30011</v>
      </c>
      <c r="B13" s="81" t="s">
        <v>1223</v>
      </c>
      <c r="C13" s="81" t="n">
        <v>30</v>
      </c>
      <c r="D13" s="81" t="s">
        <v>1234</v>
      </c>
    </row>
    <row r="14" customFormat="false" ht="14.4" hidden="false" customHeight="false" outlineLevel="0" collapsed="false">
      <c r="A14" s="81" t="n">
        <v>30012</v>
      </c>
      <c r="B14" s="81" t="s">
        <v>1223</v>
      </c>
      <c r="C14" s="81" t="n">
        <v>30</v>
      </c>
      <c r="D14" s="81" t="s">
        <v>1235</v>
      </c>
    </row>
    <row r="15" customFormat="false" ht="14.4" hidden="false" customHeight="false" outlineLevel="0" collapsed="false">
      <c r="A15" s="81" t="n">
        <v>30070</v>
      </c>
      <c r="B15" s="81" t="s">
        <v>1223</v>
      </c>
      <c r="C15" s="81" t="n">
        <v>30</v>
      </c>
      <c r="D15" s="81" t="s">
        <v>1236</v>
      </c>
    </row>
    <row r="16" customFormat="false" ht="14.4" hidden="false" customHeight="false" outlineLevel="0" collapsed="false">
      <c r="A16" s="81" t="n">
        <v>30071</v>
      </c>
      <c r="B16" s="81" t="s">
        <v>1223</v>
      </c>
      <c r="C16" s="81" t="n">
        <v>30</v>
      </c>
      <c r="D16" s="81" t="s">
        <v>1237</v>
      </c>
    </row>
    <row r="17" customFormat="false" ht="14.4" hidden="false" customHeight="false" outlineLevel="0" collapsed="false">
      <c r="A17" s="81" t="n">
        <v>30080</v>
      </c>
      <c r="B17" s="81" t="s">
        <v>1223</v>
      </c>
      <c r="C17" s="81" t="n">
        <v>30</v>
      </c>
      <c r="D17" s="81" t="s">
        <v>1238</v>
      </c>
    </row>
    <row r="18" customFormat="false" ht="14.4" hidden="false" customHeight="false" outlineLevel="0" collapsed="false">
      <c r="A18" s="81" t="n">
        <v>30100</v>
      </c>
      <c r="B18" s="81" t="s">
        <v>1223</v>
      </c>
      <c r="C18" s="81" t="n">
        <v>30</v>
      </c>
      <c r="D18" s="81" t="s">
        <v>1239</v>
      </c>
    </row>
    <row r="19" customFormat="false" ht="14.4" hidden="false" customHeight="false" outlineLevel="0" collapsed="false">
      <c r="A19" s="81" t="n">
        <v>30107</v>
      </c>
      <c r="B19" s="81" t="s">
        <v>1012</v>
      </c>
      <c r="C19" s="81" t="n">
        <v>30</v>
      </c>
      <c r="D19" s="81"/>
    </row>
    <row r="20" customFormat="false" ht="14.4" hidden="false" customHeight="false" outlineLevel="0" collapsed="false">
      <c r="A20" s="81" t="n">
        <v>30108</v>
      </c>
      <c r="B20" s="81" t="s">
        <v>1062</v>
      </c>
      <c r="C20" s="81" t="n">
        <v>30</v>
      </c>
      <c r="D20" s="81"/>
    </row>
    <row r="21" customFormat="false" ht="14.4" hidden="false" customHeight="false" outlineLevel="0" collapsed="false">
      <c r="A21" s="81" t="n">
        <v>30109</v>
      </c>
      <c r="B21" s="81" t="s">
        <v>1240</v>
      </c>
      <c r="C21" s="81" t="n">
        <v>30</v>
      </c>
      <c r="D21" s="81"/>
    </row>
    <row r="22" customFormat="false" ht="14.4" hidden="false" customHeight="false" outlineLevel="0" collapsed="false">
      <c r="A22" s="81" t="n">
        <v>30110</v>
      </c>
      <c r="B22" s="81" t="s">
        <v>987</v>
      </c>
      <c r="C22" s="81" t="n">
        <v>30</v>
      </c>
      <c r="D22" s="81"/>
    </row>
    <row r="23" customFormat="false" ht="14.4" hidden="false" customHeight="false" outlineLevel="0" collapsed="false">
      <c r="A23" s="81" t="n">
        <v>30110</v>
      </c>
      <c r="B23" s="81" t="s">
        <v>1241</v>
      </c>
      <c r="C23" s="81" t="n">
        <v>30</v>
      </c>
      <c r="D23" s="81"/>
    </row>
    <row r="24" customFormat="false" ht="14.4" hidden="false" customHeight="false" outlineLevel="0" collapsed="false">
      <c r="A24" s="81" t="n">
        <v>30110</v>
      </c>
      <c r="B24" s="81" t="s">
        <v>1242</v>
      </c>
      <c r="C24" s="81" t="n">
        <v>30</v>
      </c>
      <c r="D24" s="81"/>
    </row>
    <row r="25" customFormat="false" ht="14.7" hidden="false" customHeight="false" outlineLevel="0" collapsed="false">
      <c r="A25" s="81" t="n">
        <v>30110</v>
      </c>
      <c r="B25" s="81" t="s">
        <v>1243</v>
      </c>
      <c r="C25" s="81" t="n">
        <v>30</v>
      </c>
      <c r="D25" s="81"/>
    </row>
    <row r="26" customFormat="false" ht="14.4" hidden="false" customHeight="false" outlineLevel="0" collapsed="false">
      <c r="A26" s="81" t="n">
        <v>30110</v>
      </c>
      <c r="B26" s="81" t="s">
        <v>1244</v>
      </c>
      <c r="C26" s="81" t="n">
        <v>30</v>
      </c>
      <c r="D26" s="81"/>
    </row>
    <row r="27" customFormat="false" ht="15" hidden="false" customHeight="false" outlineLevel="0" collapsed="false">
      <c r="A27" s="81" t="n">
        <v>30120</v>
      </c>
      <c r="B27" s="81" t="s">
        <v>1245</v>
      </c>
      <c r="C27" s="81" t="n">
        <v>30</v>
      </c>
      <c r="D27" s="81"/>
    </row>
    <row r="28" customFormat="false" ht="15" hidden="false" customHeight="false" outlineLevel="0" collapsed="false">
      <c r="A28" s="81" t="n">
        <v>30120</v>
      </c>
      <c r="B28" s="81" t="s">
        <v>1246</v>
      </c>
      <c r="C28" s="81" t="n">
        <v>30</v>
      </c>
      <c r="D28" s="81"/>
    </row>
    <row r="29" customFormat="false" ht="15" hidden="false" customHeight="false" outlineLevel="0" collapsed="false">
      <c r="A29" s="81" t="n">
        <v>30120</v>
      </c>
      <c r="B29" s="81" t="s">
        <v>1247</v>
      </c>
      <c r="C29" s="81" t="n">
        <v>30</v>
      </c>
      <c r="D29" s="81"/>
    </row>
    <row r="30" customFormat="false" ht="15" hidden="false" customHeight="false" outlineLevel="0" collapsed="false">
      <c r="A30" s="81" t="n">
        <v>30120</v>
      </c>
      <c r="B30" s="81" t="s">
        <v>1248</v>
      </c>
      <c r="C30" s="81" t="n">
        <v>30</v>
      </c>
      <c r="D30" s="81"/>
    </row>
    <row r="31" customFormat="false" ht="15" hidden="false" customHeight="false" outlineLevel="0" collapsed="false">
      <c r="A31" s="81" t="n">
        <v>30130</v>
      </c>
      <c r="B31" s="81" t="s">
        <v>112</v>
      </c>
      <c r="C31" s="81" t="n">
        <v>30</v>
      </c>
      <c r="D31" s="81"/>
    </row>
    <row r="32" customFormat="false" ht="15" hidden="false" customHeight="false" outlineLevel="0" collapsed="false">
      <c r="A32" s="81" t="n">
        <v>30139</v>
      </c>
      <c r="B32" s="81" t="s">
        <v>1249</v>
      </c>
      <c r="C32" s="81" t="n">
        <v>30</v>
      </c>
      <c r="D32" s="81"/>
    </row>
    <row r="33" customFormat="false" ht="14.4" hidden="false" customHeight="false" outlineLevel="0" collapsed="false">
      <c r="A33" s="81" t="n">
        <v>30140</v>
      </c>
      <c r="B33" s="81" t="s">
        <v>250</v>
      </c>
      <c r="C33" s="81" t="n">
        <v>30</v>
      </c>
      <c r="D33" s="81"/>
    </row>
    <row r="34" customFormat="false" ht="14.4" hidden="false" customHeight="false" outlineLevel="0" collapsed="false">
      <c r="A34" s="81" t="n">
        <v>30149</v>
      </c>
      <c r="B34" s="81" t="s">
        <v>1250</v>
      </c>
      <c r="C34" s="81" t="n">
        <v>30</v>
      </c>
      <c r="D34" s="81"/>
    </row>
    <row r="35" customFormat="false" ht="14.4" hidden="false" customHeight="false" outlineLevel="0" collapsed="false">
      <c r="A35" s="81" t="n">
        <v>30150</v>
      </c>
      <c r="B35" s="81" t="s">
        <v>1251</v>
      </c>
      <c r="C35" s="81" t="n">
        <v>30</v>
      </c>
      <c r="D35" s="81"/>
    </row>
    <row r="36" customFormat="false" ht="14.4" hidden="false" customHeight="false" outlineLevel="0" collapsed="false">
      <c r="A36" s="81" t="n">
        <v>30150</v>
      </c>
      <c r="B36" s="81" t="s">
        <v>1252</v>
      </c>
      <c r="C36" s="81" t="n">
        <v>30</v>
      </c>
      <c r="D36" s="81"/>
    </row>
    <row r="37" customFormat="false" ht="14.4" hidden="false" customHeight="false" outlineLevel="0" collapsed="false">
      <c r="A37" s="81" t="n">
        <v>30151</v>
      </c>
      <c r="B37" s="81" t="s">
        <v>1078</v>
      </c>
      <c r="C37" s="81" t="n">
        <v>30</v>
      </c>
      <c r="D37" s="81"/>
    </row>
    <row r="38" customFormat="false" ht="14.4" hidden="false" customHeight="false" outlineLevel="0" collapsed="false">
      <c r="A38" s="81" t="n">
        <v>30152</v>
      </c>
      <c r="B38" s="81" t="s">
        <v>974</v>
      </c>
      <c r="C38" s="81" t="n">
        <v>30</v>
      </c>
      <c r="D38" s="81"/>
    </row>
    <row r="39" customFormat="false" ht="14.4" hidden="false" customHeight="false" outlineLevel="0" collapsed="false">
      <c r="A39" s="81" t="n">
        <v>30153</v>
      </c>
      <c r="B39" s="81" t="s">
        <v>1253</v>
      </c>
      <c r="C39" s="81" t="n">
        <v>30</v>
      </c>
      <c r="D39" s="81"/>
    </row>
    <row r="40" customFormat="false" ht="14.4" hidden="false" customHeight="false" outlineLevel="0" collapsed="false">
      <c r="A40" s="81" t="n">
        <v>30153</v>
      </c>
      <c r="B40" s="81" t="s">
        <v>996</v>
      </c>
      <c r="C40" s="81" t="n">
        <v>30</v>
      </c>
      <c r="D40" s="81"/>
    </row>
    <row r="41" customFormat="false" ht="14.4" hidden="false" customHeight="false" outlineLevel="0" collapsed="false">
      <c r="A41" s="81" t="n">
        <v>30153</v>
      </c>
      <c r="B41" s="81" t="s">
        <v>1254</v>
      </c>
      <c r="C41" s="81" t="n">
        <v>30</v>
      </c>
      <c r="D41" s="81"/>
    </row>
    <row r="42" customFormat="false" ht="14.4" hidden="false" customHeight="false" outlineLevel="0" collapsed="false">
      <c r="A42" s="81" t="n">
        <v>30153</v>
      </c>
      <c r="B42" s="81" t="s">
        <v>1255</v>
      </c>
      <c r="C42" s="81" t="n">
        <v>30</v>
      </c>
      <c r="D42" s="81"/>
    </row>
    <row r="43" customFormat="false" ht="14.4" hidden="false" customHeight="false" outlineLevel="0" collapsed="false">
      <c r="A43" s="81" t="n">
        <v>30154</v>
      </c>
      <c r="B43" s="81" t="s">
        <v>1256</v>
      </c>
      <c r="C43" s="81" t="n">
        <v>30</v>
      </c>
      <c r="D43" s="81"/>
    </row>
    <row r="44" customFormat="false" ht="14.4" hidden="false" customHeight="false" outlineLevel="0" collapsed="false">
      <c r="A44" s="81" t="n">
        <v>30154</v>
      </c>
      <c r="B44" s="81" t="s">
        <v>985</v>
      </c>
      <c r="C44" s="81" t="n">
        <v>30</v>
      </c>
      <c r="D44" s="81"/>
    </row>
    <row r="45" customFormat="false" ht="14.4" hidden="false" customHeight="false" outlineLevel="0" collapsed="false">
      <c r="A45" s="81" t="n">
        <v>30154</v>
      </c>
      <c r="B45" s="81" t="s">
        <v>1088</v>
      </c>
      <c r="C45" s="81" t="n">
        <v>30</v>
      </c>
      <c r="D45" s="81"/>
    </row>
    <row r="46" customFormat="false" ht="14.4" hidden="false" customHeight="false" outlineLevel="0" collapsed="false">
      <c r="A46" s="81" t="n">
        <v>30155</v>
      </c>
      <c r="B46" s="81" t="s">
        <v>978</v>
      </c>
      <c r="C46" s="81" t="n">
        <v>30</v>
      </c>
      <c r="D46" s="81"/>
    </row>
    <row r="47" customFormat="false" ht="14.4" hidden="false" customHeight="false" outlineLevel="0" collapsed="false">
      <c r="A47" s="81" t="n">
        <v>30156</v>
      </c>
      <c r="B47" s="81" t="s">
        <v>1257</v>
      </c>
      <c r="C47" s="81" t="n">
        <v>30</v>
      </c>
      <c r="D47" s="81"/>
    </row>
    <row r="48" customFormat="false" ht="14.4" hidden="false" customHeight="false" outlineLevel="0" collapsed="false">
      <c r="A48" s="81" t="n">
        <v>30156</v>
      </c>
      <c r="B48" s="81" t="s">
        <v>1258</v>
      </c>
      <c r="C48" s="81" t="n">
        <v>30</v>
      </c>
      <c r="D48" s="81"/>
    </row>
    <row r="49" customFormat="false" ht="14.4" hidden="false" customHeight="false" outlineLevel="0" collapsed="false">
      <c r="A49" s="81" t="n">
        <v>30157</v>
      </c>
      <c r="B49" s="81" t="s">
        <v>973</v>
      </c>
      <c r="C49" s="81" t="n">
        <v>30</v>
      </c>
      <c r="D49" s="81"/>
    </row>
    <row r="50" customFormat="false" ht="14.4" hidden="false" customHeight="false" outlineLevel="0" collapsed="false">
      <c r="A50" s="81" t="n">
        <v>30157</v>
      </c>
      <c r="B50" s="81" t="s">
        <v>1079</v>
      </c>
      <c r="C50" s="81" t="n">
        <v>30</v>
      </c>
      <c r="D50" s="81"/>
    </row>
    <row r="51" customFormat="false" ht="14.4" hidden="false" customHeight="false" outlineLevel="0" collapsed="false">
      <c r="A51" s="81" t="n">
        <v>30157</v>
      </c>
      <c r="B51" s="81" t="s">
        <v>1259</v>
      </c>
      <c r="C51" s="81" t="n">
        <v>30</v>
      </c>
      <c r="D51" s="81"/>
    </row>
    <row r="52" customFormat="false" ht="14.4" hidden="false" customHeight="false" outlineLevel="0" collapsed="false">
      <c r="A52" s="81" t="n">
        <v>30158</v>
      </c>
      <c r="B52" s="81" t="s">
        <v>1260</v>
      </c>
      <c r="C52" s="81" t="n">
        <v>30</v>
      </c>
      <c r="D52" s="81"/>
    </row>
    <row r="53" customFormat="false" ht="14.4" hidden="false" customHeight="false" outlineLevel="0" collapsed="false">
      <c r="A53" s="81" t="n">
        <v>30158</v>
      </c>
      <c r="B53" s="81" t="s">
        <v>1261</v>
      </c>
      <c r="C53" s="81" t="n">
        <v>30</v>
      </c>
      <c r="D53" s="81"/>
    </row>
    <row r="54" customFormat="false" ht="14.4" hidden="false" customHeight="false" outlineLevel="0" collapsed="false">
      <c r="A54" s="81" t="n">
        <v>30158</v>
      </c>
      <c r="B54" s="81" t="s">
        <v>1262</v>
      </c>
      <c r="C54" s="81" t="n">
        <v>30</v>
      </c>
      <c r="D54" s="81"/>
    </row>
    <row r="55" customFormat="false" ht="14.4" hidden="false" customHeight="false" outlineLevel="0" collapsed="false">
      <c r="A55" s="81" t="n">
        <v>30160</v>
      </c>
      <c r="B55" s="81" t="s">
        <v>1263</v>
      </c>
      <c r="C55" s="81" t="n">
        <v>30</v>
      </c>
      <c r="D55" s="81"/>
    </row>
    <row r="56" customFormat="false" ht="14.4" hidden="false" customHeight="false" outlineLevel="0" collapsed="false">
      <c r="A56" s="81" t="n">
        <v>30160</v>
      </c>
      <c r="B56" s="81" t="s">
        <v>1264</v>
      </c>
      <c r="C56" s="81" t="n">
        <v>30</v>
      </c>
      <c r="D56" s="81"/>
    </row>
    <row r="57" customFormat="false" ht="14.4" hidden="false" customHeight="false" outlineLevel="0" collapsed="false">
      <c r="A57" s="81" t="n">
        <v>30160</v>
      </c>
      <c r="B57" s="81" t="s">
        <v>1058</v>
      </c>
      <c r="C57" s="81" t="n">
        <v>30</v>
      </c>
      <c r="D57" s="81"/>
    </row>
    <row r="58" customFormat="false" ht="14.4" hidden="false" customHeight="false" outlineLevel="0" collapsed="false">
      <c r="A58" s="81" t="n">
        <v>30161</v>
      </c>
      <c r="B58" s="81" t="s">
        <v>1040</v>
      </c>
      <c r="C58" s="81" t="n">
        <v>30</v>
      </c>
      <c r="D58" s="81"/>
    </row>
    <row r="59" customFormat="false" ht="14.4" hidden="false" customHeight="false" outlineLevel="0" collapsed="false">
      <c r="A59" s="81" t="n">
        <v>30162</v>
      </c>
      <c r="B59" s="81" t="s">
        <v>1265</v>
      </c>
      <c r="C59" s="81" t="n">
        <v>30</v>
      </c>
      <c r="D59" s="81"/>
    </row>
    <row r="60" customFormat="false" ht="14.4" hidden="false" customHeight="false" outlineLevel="0" collapsed="false">
      <c r="A60" s="81" t="n">
        <v>30163</v>
      </c>
      <c r="B60" s="81" t="s">
        <v>1266</v>
      </c>
      <c r="C60" s="81" t="n">
        <v>30</v>
      </c>
      <c r="D60" s="81"/>
    </row>
    <row r="61" customFormat="false" ht="14.4" hidden="false" customHeight="false" outlineLevel="0" collapsed="false">
      <c r="A61" s="81" t="n">
        <v>30163</v>
      </c>
      <c r="B61" s="81" t="s">
        <v>1267</v>
      </c>
      <c r="C61" s="81" t="n">
        <v>30</v>
      </c>
      <c r="D61" s="81"/>
    </row>
    <row r="62" customFormat="false" ht="14.4" hidden="false" customHeight="false" outlineLevel="0" collapsed="false">
      <c r="A62" s="81" t="n">
        <v>30163</v>
      </c>
      <c r="B62" s="81" t="s">
        <v>1268</v>
      </c>
      <c r="C62" s="81" t="n">
        <v>30</v>
      </c>
      <c r="D62" s="81"/>
    </row>
    <row r="63" customFormat="false" ht="14.4" hidden="false" customHeight="false" outlineLevel="0" collapsed="false">
      <c r="A63" s="81" t="n">
        <v>30163</v>
      </c>
      <c r="B63" s="81" t="s">
        <v>905</v>
      </c>
      <c r="C63" s="81" t="n">
        <v>30</v>
      </c>
      <c r="D63" s="81"/>
    </row>
    <row r="64" customFormat="false" ht="14.4" hidden="false" customHeight="false" outlineLevel="0" collapsed="false">
      <c r="A64" s="81" t="n">
        <v>30163</v>
      </c>
      <c r="B64" s="81" t="s">
        <v>1269</v>
      </c>
      <c r="C64" s="81" t="n">
        <v>30</v>
      </c>
      <c r="D64" s="81"/>
    </row>
    <row r="65" customFormat="false" ht="14.4" hidden="false" customHeight="false" outlineLevel="0" collapsed="false">
      <c r="A65" s="81" t="n">
        <v>30163</v>
      </c>
      <c r="B65" s="81" t="s">
        <v>1212</v>
      </c>
      <c r="C65" s="81" t="n">
        <v>30</v>
      </c>
      <c r="D65" s="81"/>
    </row>
    <row r="66" customFormat="false" ht="14.4" hidden="false" customHeight="false" outlineLevel="0" collapsed="false">
      <c r="A66" s="81" t="n">
        <v>30163</v>
      </c>
      <c r="B66" s="81" t="s">
        <v>1270</v>
      </c>
      <c r="C66" s="81" t="n">
        <v>30</v>
      </c>
      <c r="D66" s="81"/>
    </row>
    <row r="67" customFormat="false" ht="14.4" hidden="false" customHeight="false" outlineLevel="0" collapsed="false">
      <c r="A67" s="81" t="n">
        <v>30164</v>
      </c>
      <c r="B67" s="81" t="s">
        <v>1271</v>
      </c>
      <c r="C67" s="81" t="n">
        <v>30</v>
      </c>
      <c r="D67" s="81"/>
    </row>
    <row r="68" customFormat="false" ht="14.4" hidden="false" customHeight="false" outlineLevel="0" collapsed="false">
      <c r="A68" s="81" t="n">
        <v>30164</v>
      </c>
      <c r="B68" s="81" t="s">
        <v>1272</v>
      </c>
      <c r="C68" s="81" t="n">
        <v>30</v>
      </c>
      <c r="D68" s="81"/>
    </row>
    <row r="69" customFormat="false" ht="14.4" hidden="false" customHeight="false" outlineLevel="0" collapsed="false">
      <c r="A69" s="81" t="n">
        <v>30165</v>
      </c>
      <c r="B69" s="81" t="s">
        <v>1065</v>
      </c>
      <c r="C69" s="81" t="n">
        <v>30</v>
      </c>
      <c r="D69" s="81"/>
    </row>
    <row r="70" customFormat="false" ht="14.4" hidden="false" customHeight="false" outlineLevel="0" collapsed="false">
      <c r="A70" s="81" t="n">
        <v>30166</v>
      </c>
      <c r="B70" s="81" t="s">
        <v>1059</v>
      </c>
      <c r="C70" s="81" t="n">
        <v>30</v>
      </c>
      <c r="D70" s="81"/>
    </row>
    <row r="71" customFormat="false" ht="14.4" hidden="false" customHeight="false" outlineLevel="0" collapsed="false">
      <c r="A71" s="81" t="n">
        <v>30167</v>
      </c>
      <c r="B71" s="81" t="s">
        <v>1273</v>
      </c>
      <c r="C71" s="81" t="n">
        <v>30</v>
      </c>
      <c r="D71" s="81"/>
    </row>
    <row r="72" customFormat="false" ht="14.4" hidden="false" customHeight="false" outlineLevel="0" collapsed="false">
      <c r="A72" s="81" t="n">
        <v>30168</v>
      </c>
      <c r="B72" s="81" t="s">
        <v>1005</v>
      </c>
      <c r="C72" s="81" t="n">
        <v>30</v>
      </c>
      <c r="D72" s="81"/>
    </row>
    <row r="73" customFormat="false" ht="14.4" hidden="false" customHeight="false" outlineLevel="0" collapsed="false">
      <c r="A73" s="81" t="n">
        <v>30169</v>
      </c>
      <c r="B73" s="81" t="s">
        <v>1069</v>
      </c>
      <c r="C73" s="81" t="n">
        <v>30</v>
      </c>
      <c r="D73" s="81"/>
    </row>
    <row r="74" customFormat="false" ht="14.4" hidden="false" customHeight="false" outlineLevel="0" collapsed="false">
      <c r="A74" s="81" t="n">
        <v>30170</v>
      </c>
      <c r="B74" s="81" t="s">
        <v>1274</v>
      </c>
      <c r="C74" s="81" t="n">
        <v>30</v>
      </c>
      <c r="D74" s="81"/>
    </row>
    <row r="75" customFormat="false" ht="14.4" hidden="false" customHeight="false" outlineLevel="0" collapsed="false">
      <c r="A75" s="81" t="n">
        <v>30170</v>
      </c>
      <c r="B75" s="81" t="s">
        <v>193</v>
      </c>
      <c r="C75" s="81" t="n">
        <v>30</v>
      </c>
      <c r="D75" s="81"/>
    </row>
    <row r="76" customFormat="false" ht="14.4" hidden="false" customHeight="false" outlineLevel="0" collapsed="false">
      <c r="A76" s="81" t="n">
        <v>30176</v>
      </c>
      <c r="B76" s="81" t="s">
        <v>205</v>
      </c>
      <c r="C76" s="81" t="n">
        <v>30</v>
      </c>
      <c r="D76" s="81"/>
    </row>
    <row r="77" customFormat="false" ht="14.4" hidden="false" customHeight="false" outlineLevel="0" collapsed="false">
      <c r="A77" s="81" t="n">
        <v>30177</v>
      </c>
      <c r="B77" s="81" t="s">
        <v>1275</v>
      </c>
      <c r="C77" s="81" t="n">
        <v>30</v>
      </c>
      <c r="D77" s="81"/>
    </row>
    <row r="78" customFormat="false" ht="14.4" hidden="false" customHeight="false" outlineLevel="0" collapsed="false">
      <c r="A78" s="81" t="n">
        <v>30178</v>
      </c>
      <c r="B78" s="81" t="s">
        <v>964</v>
      </c>
      <c r="C78" s="81" t="n">
        <v>30</v>
      </c>
      <c r="D78" s="81"/>
    </row>
    <row r="79" customFormat="false" ht="14.4" hidden="false" customHeight="false" outlineLevel="0" collapsed="false">
      <c r="A79" s="81" t="n">
        <v>30178</v>
      </c>
      <c r="B79" s="81" t="s">
        <v>1276</v>
      </c>
      <c r="C79" s="81" t="n">
        <v>30</v>
      </c>
      <c r="D79" s="81"/>
    </row>
    <row r="80" customFormat="false" ht="14.4" hidden="false" customHeight="false" outlineLevel="0" collapsed="false">
      <c r="A80" s="81" t="n">
        <v>30178</v>
      </c>
      <c r="B80" s="81" t="s">
        <v>1277</v>
      </c>
      <c r="C80" s="81" t="n">
        <v>30</v>
      </c>
      <c r="D80" s="81"/>
    </row>
    <row r="81" customFormat="false" ht="14.4" hidden="false" customHeight="false" outlineLevel="0" collapsed="false">
      <c r="A81" s="81" t="n">
        <v>30178</v>
      </c>
      <c r="B81" s="81" t="s">
        <v>1278</v>
      </c>
      <c r="C81" s="81" t="n">
        <v>30</v>
      </c>
      <c r="D81" s="81"/>
    </row>
    <row r="82" customFormat="false" ht="14.4" hidden="false" customHeight="false" outlineLevel="0" collapsed="false">
      <c r="A82" s="81" t="n">
        <v>30178</v>
      </c>
      <c r="B82" s="81" t="s">
        <v>969</v>
      </c>
      <c r="C82" s="81" t="n">
        <v>30</v>
      </c>
      <c r="D82" s="81"/>
    </row>
    <row r="83" customFormat="false" ht="14.4" hidden="false" customHeight="false" outlineLevel="0" collapsed="false">
      <c r="A83" s="81" t="n">
        <v>30179</v>
      </c>
      <c r="B83" s="81" t="s">
        <v>979</v>
      </c>
      <c r="C83" s="81" t="n">
        <v>30</v>
      </c>
      <c r="D83" s="81"/>
    </row>
    <row r="84" customFormat="false" ht="14.4" hidden="false" customHeight="false" outlineLevel="0" collapsed="false">
      <c r="A84" s="81" t="n">
        <v>30180</v>
      </c>
      <c r="B84" s="81" t="s">
        <v>121</v>
      </c>
      <c r="C84" s="81" t="n">
        <v>30</v>
      </c>
      <c r="D84" s="81"/>
    </row>
    <row r="85" customFormat="false" ht="14.4" hidden="false" customHeight="false" outlineLevel="0" collapsed="false">
      <c r="A85" s="81" t="n">
        <v>30189</v>
      </c>
      <c r="B85" s="81" t="s">
        <v>1279</v>
      </c>
      <c r="C85" s="81" t="n">
        <v>30</v>
      </c>
      <c r="D85" s="81"/>
    </row>
    <row r="86" customFormat="false" ht="14.4" hidden="false" customHeight="false" outlineLevel="0" collapsed="false">
      <c r="A86" s="81" t="n">
        <v>30189</v>
      </c>
      <c r="B86" s="81" t="s">
        <v>617</v>
      </c>
      <c r="C86" s="81" t="n">
        <v>30</v>
      </c>
      <c r="D86" s="81"/>
    </row>
    <row r="87" customFormat="false" ht="14.4" hidden="false" customHeight="false" outlineLevel="0" collapsed="false">
      <c r="A87" s="81" t="n">
        <v>30189</v>
      </c>
      <c r="B87" s="81" t="s">
        <v>1280</v>
      </c>
      <c r="C87" s="81" t="n">
        <v>30</v>
      </c>
      <c r="D87" s="81"/>
    </row>
    <row r="88" customFormat="false" ht="14.4" hidden="false" customHeight="false" outlineLevel="0" collapsed="false">
      <c r="A88" s="81" t="n">
        <v>30189</v>
      </c>
      <c r="B88" s="81" t="s">
        <v>1281</v>
      </c>
      <c r="C88" s="81" t="n">
        <v>30</v>
      </c>
      <c r="D88" s="81"/>
    </row>
    <row r="89" customFormat="false" ht="14.4" hidden="false" customHeight="false" outlineLevel="0" collapsed="false">
      <c r="A89" s="81" t="n">
        <v>30190</v>
      </c>
      <c r="B89" s="81" t="s">
        <v>90</v>
      </c>
      <c r="C89" s="81" t="n">
        <v>30</v>
      </c>
      <c r="D89" s="81"/>
    </row>
    <row r="90" customFormat="false" ht="14.4" hidden="false" customHeight="false" outlineLevel="0" collapsed="false">
      <c r="A90" s="81" t="n">
        <v>30190</v>
      </c>
      <c r="B90" s="81" t="s">
        <v>1282</v>
      </c>
      <c r="C90" s="81" t="n">
        <v>30</v>
      </c>
      <c r="D90" s="81"/>
    </row>
    <row r="91" customFormat="false" ht="14.4" hidden="false" customHeight="false" outlineLevel="0" collapsed="false">
      <c r="A91" s="81" t="n">
        <v>30191</v>
      </c>
      <c r="B91" s="81" t="s">
        <v>443</v>
      </c>
      <c r="C91" s="81" t="n">
        <v>30</v>
      </c>
      <c r="D91" s="81"/>
    </row>
    <row r="92" customFormat="false" ht="14.4" hidden="false" customHeight="false" outlineLevel="0" collapsed="false">
      <c r="A92" s="81" t="n">
        <v>30192</v>
      </c>
      <c r="B92" s="81" t="s">
        <v>1283</v>
      </c>
      <c r="C92" s="81" t="n">
        <v>30</v>
      </c>
      <c r="D92" s="81"/>
    </row>
    <row r="93" customFormat="false" ht="14.4" hidden="false" customHeight="false" outlineLevel="0" collapsed="false">
      <c r="A93" s="81" t="n">
        <v>30192</v>
      </c>
      <c r="B93" s="81" t="s">
        <v>1284</v>
      </c>
      <c r="C93" s="81" t="n">
        <v>30</v>
      </c>
      <c r="D93" s="81"/>
    </row>
    <row r="94" customFormat="false" ht="14.4" hidden="false" customHeight="false" outlineLevel="0" collapsed="false">
      <c r="A94" s="81" t="n">
        <v>30193</v>
      </c>
      <c r="B94" s="81" t="s">
        <v>1285</v>
      </c>
      <c r="C94" s="81" t="n">
        <v>30</v>
      </c>
      <c r="D94" s="81"/>
    </row>
    <row r="95" customFormat="false" ht="14.4" hidden="false" customHeight="false" outlineLevel="0" collapsed="false">
      <c r="A95" s="81" t="n">
        <v>30193</v>
      </c>
      <c r="B95" s="81" t="s">
        <v>1286</v>
      </c>
      <c r="C95" s="81" t="n">
        <v>30</v>
      </c>
      <c r="D95" s="81"/>
    </row>
    <row r="96" customFormat="false" ht="14.4" hidden="false" customHeight="false" outlineLevel="0" collapsed="false">
      <c r="A96" s="81" t="n">
        <v>30193</v>
      </c>
      <c r="B96" s="81" t="s">
        <v>970</v>
      </c>
      <c r="C96" s="81" t="n">
        <v>30</v>
      </c>
      <c r="D96" s="81"/>
    </row>
    <row r="97" customFormat="false" ht="14.4" hidden="false" customHeight="false" outlineLevel="0" collapsed="false">
      <c r="A97" s="81" t="n">
        <v>30194</v>
      </c>
      <c r="B97" s="81" t="s">
        <v>1287</v>
      </c>
      <c r="C97" s="81" t="n">
        <v>30</v>
      </c>
      <c r="D97" s="81"/>
    </row>
    <row r="98" customFormat="false" ht="14.4" hidden="false" customHeight="false" outlineLevel="0" collapsed="false">
      <c r="A98" s="81" t="n">
        <v>30195</v>
      </c>
      <c r="B98" s="81" t="s">
        <v>453</v>
      </c>
      <c r="C98" s="81" t="n">
        <v>30</v>
      </c>
      <c r="D98" s="81"/>
    </row>
    <row r="99" customFormat="false" ht="14.4" hidden="false" customHeight="false" outlineLevel="0" collapsed="false">
      <c r="A99" s="81" t="n">
        <v>30195</v>
      </c>
      <c r="B99" s="81" t="s">
        <v>1288</v>
      </c>
      <c r="C99" s="81" t="n">
        <v>30</v>
      </c>
      <c r="D99" s="81"/>
    </row>
    <row r="100" customFormat="false" ht="14.4" hidden="false" customHeight="false" outlineLevel="0" collapsed="false">
      <c r="A100" s="81" t="n">
        <v>30196</v>
      </c>
      <c r="B100" s="81" t="s">
        <v>886</v>
      </c>
      <c r="C100" s="81" t="n">
        <v>30</v>
      </c>
      <c r="D100" s="81"/>
    </row>
    <row r="101" customFormat="false" ht="14.4" hidden="false" customHeight="false" outlineLevel="0" collapsed="false">
      <c r="A101" s="81" t="n">
        <v>30200</v>
      </c>
      <c r="B101" s="81" t="s">
        <v>1289</v>
      </c>
      <c r="C101" s="81" t="n">
        <v>30</v>
      </c>
      <c r="D101" s="81" t="s">
        <v>1290</v>
      </c>
    </row>
    <row r="102" customFormat="false" ht="14.4" hidden="false" customHeight="false" outlineLevel="0" collapsed="false">
      <c r="A102" s="81" t="n">
        <v>30201</v>
      </c>
      <c r="B102" s="81" t="s">
        <v>1289</v>
      </c>
      <c r="C102" s="81" t="n">
        <v>30</v>
      </c>
      <c r="D102" s="81" t="s">
        <v>1291</v>
      </c>
    </row>
    <row r="103" customFormat="false" ht="14.4" hidden="false" customHeight="false" outlineLevel="0" collapsed="false">
      <c r="A103" s="81" t="n">
        <v>30202</v>
      </c>
      <c r="B103" s="81" t="s">
        <v>1289</v>
      </c>
      <c r="C103" s="81" t="n">
        <v>30</v>
      </c>
      <c r="D103" s="81" t="s">
        <v>1292</v>
      </c>
    </row>
    <row r="104" customFormat="false" ht="14.4" hidden="false" customHeight="false" outlineLevel="0" collapsed="false">
      <c r="A104" s="81" t="n">
        <v>30203</v>
      </c>
      <c r="B104" s="81" t="s">
        <v>1289</v>
      </c>
      <c r="C104" s="81" t="n">
        <v>30</v>
      </c>
      <c r="D104" s="81" t="s">
        <v>1293</v>
      </c>
    </row>
    <row r="105" customFormat="false" ht="14.4" hidden="false" customHeight="false" outlineLevel="0" collapsed="false">
      <c r="A105" s="81" t="n">
        <v>30204</v>
      </c>
      <c r="B105" s="81" t="s">
        <v>1289</v>
      </c>
      <c r="C105" s="81" t="n">
        <v>30</v>
      </c>
      <c r="D105" s="81" t="s">
        <v>1294</v>
      </c>
    </row>
    <row r="106" customFormat="false" ht="14.4" hidden="false" customHeight="false" outlineLevel="0" collapsed="false">
      <c r="A106" s="81" t="n">
        <v>30205</v>
      </c>
      <c r="B106" s="81" t="s">
        <v>1289</v>
      </c>
      <c r="C106" s="81" t="n">
        <v>30</v>
      </c>
      <c r="D106" s="81" t="s">
        <v>1295</v>
      </c>
    </row>
    <row r="107" customFormat="false" ht="14.4" hidden="false" customHeight="false" outlineLevel="0" collapsed="false">
      <c r="A107" s="81" t="n">
        <v>30290</v>
      </c>
      <c r="B107" s="81" t="s">
        <v>1296</v>
      </c>
      <c r="C107" s="81" t="n">
        <v>30</v>
      </c>
      <c r="D107" s="81"/>
    </row>
    <row r="108" customFormat="false" ht="14.4" hidden="false" customHeight="false" outlineLevel="0" collapsed="false">
      <c r="A108" s="81" t="n">
        <v>30300</v>
      </c>
      <c r="B108" s="81" t="s">
        <v>1289</v>
      </c>
      <c r="C108" s="81" t="n">
        <v>30</v>
      </c>
      <c r="D108" s="81" t="s">
        <v>1297</v>
      </c>
    </row>
    <row r="109" customFormat="false" ht="14.4" hidden="false" customHeight="false" outlineLevel="0" collapsed="false">
      <c r="A109" s="81" t="n">
        <v>30310</v>
      </c>
      <c r="B109" s="81" t="s">
        <v>1289</v>
      </c>
      <c r="C109" s="81" t="n">
        <v>30</v>
      </c>
      <c r="D109" s="81" t="s">
        <v>1298</v>
      </c>
    </row>
    <row r="110" customFormat="false" ht="14.4" hidden="false" customHeight="false" outlineLevel="0" collapsed="false">
      <c r="A110" s="81" t="n">
        <v>30319</v>
      </c>
      <c r="B110" s="81" t="s">
        <v>1299</v>
      </c>
      <c r="C110" s="81" t="n">
        <v>30</v>
      </c>
      <c r="D110" s="81"/>
    </row>
    <row r="111" customFormat="false" ht="14.4" hidden="false" customHeight="false" outlineLevel="0" collapsed="false">
      <c r="A111" s="81" t="n">
        <v>30319</v>
      </c>
      <c r="B111" s="81" t="s">
        <v>1300</v>
      </c>
      <c r="C111" s="81" t="n">
        <v>30</v>
      </c>
      <c r="D111" s="81"/>
    </row>
    <row r="112" customFormat="false" ht="14.4" hidden="false" customHeight="false" outlineLevel="0" collapsed="false">
      <c r="A112" s="81" t="n">
        <v>30319</v>
      </c>
      <c r="B112" s="81" t="s">
        <v>1301</v>
      </c>
      <c r="C112" s="81" t="n">
        <v>30</v>
      </c>
      <c r="D112" s="81"/>
    </row>
    <row r="113" customFormat="false" ht="14.4" hidden="false" customHeight="false" outlineLevel="0" collapsed="false">
      <c r="A113" s="81" t="n">
        <v>30319</v>
      </c>
      <c r="B113" s="81" t="s">
        <v>1302</v>
      </c>
      <c r="C113" s="81" t="n">
        <v>30</v>
      </c>
      <c r="D113" s="81"/>
    </row>
    <row r="114" customFormat="false" ht="14.4" hidden="false" customHeight="false" outlineLevel="0" collapsed="false">
      <c r="A114" s="81" t="n">
        <v>30319</v>
      </c>
      <c r="B114" s="81" t="s">
        <v>1303</v>
      </c>
      <c r="C114" s="81" t="n">
        <v>30</v>
      </c>
      <c r="D114" s="81"/>
    </row>
    <row r="115" customFormat="false" ht="14.4" hidden="false" customHeight="false" outlineLevel="0" collapsed="false">
      <c r="A115" s="81" t="n">
        <v>30319</v>
      </c>
      <c r="B115" s="81" t="s">
        <v>1304</v>
      </c>
      <c r="C115" s="81" t="n">
        <v>30</v>
      </c>
      <c r="D115" s="81"/>
    </row>
    <row r="116" customFormat="false" ht="14.4" hidden="false" customHeight="false" outlineLevel="0" collapsed="false">
      <c r="A116" s="81" t="n">
        <v>30319</v>
      </c>
      <c r="B116" s="81" t="s">
        <v>1305</v>
      </c>
      <c r="C116" s="81" t="n">
        <v>30</v>
      </c>
      <c r="D116" s="81"/>
    </row>
    <row r="117" customFormat="false" ht="14.4" hidden="false" customHeight="false" outlineLevel="0" collapsed="false">
      <c r="A117" s="81" t="n">
        <v>30319</v>
      </c>
      <c r="B117" s="81" t="s">
        <v>1306</v>
      </c>
      <c r="C117" s="81" t="n">
        <v>30</v>
      </c>
      <c r="D117" s="81"/>
    </row>
    <row r="118" customFormat="false" ht="14.4" hidden="false" customHeight="false" outlineLevel="0" collapsed="false">
      <c r="A118" s="81" t="n">
        <v>30319</v>
      </c>
      <c r="B118" s="81" t="s">
        <v>1307</v>
      </c>
      <c r="C118" s="81" t="n">
        <v>30</v>
      </c>
      <c r="D118" s="81"/>
    </row>
    <row r="119" customFormat="false" ht="14.4" hidden="false" customHeight="false" outlineLevel="0" collapsed="false">
      <c r="A119" s="81" t="n">
        <v>30319</v>
      </c>
      <c r="B119" s="81" t="s">
        <v>1308</v>
      </c>
      <c r="C119" s="81" t="n">
        <v>30</v>
      </c>
      <c r="D119" s="81"/>
    </row>
    <row r="120" customFormat="false" ht="14.4" hidden="false" customHeight="false" outlineLevel="0" collapsed="false">
      <c r="A120" s="81" t="n">
        <v>30319</v>
      </c>
      <c r="B120" s="81" t="s">
        <v>1309</v>
      </c>
      <c r="C120" s="81" t="n">
        <v>30</v>
      </c>
      <c r="D120" s="81"/>
    </row>
    <row r="121" customFormat="false" ht="14.4" hidden="false" customHeight="false" outlineLevel="0" collapsed="false">
      <c r="A121" s="81" t="n">
        <v>30319</v>
      </c>
      <c r="B121" s="81" t="s">
        <v>1310</v>
      </c>
      <c r="C121" s="81" t="n">
        <v>30</v>
      </c>
      <c r="D121" s="81"/>
    </row>
    <row r="122" customFormat="false" ht="14.4" hidden="false" customHeight="false" outlineLevel="0" collapsed="false">
      <c r="A122" s="81" t="n">
        <v>30319</v>
      </c>
      <c r="B122" s="81" t="s">
        <v>1311</v>
      </c>
      <c r="C122" s="81" t="n">
        <v>30</v>
      </c>
      <c r="D122" s="81"/>
    </row>
    <row r="123" customFormat="false" ht="14.4" hidden="false" customHeight="false" outlineLevel="0" collapsed="false">
      <c r="A123" s="81" t="n">
        <v>30319</v>
      </c>
      <c r="B123" s="81" t="s">
        <v>583</v>
      </c>
      <c r="C123" s="81" t="n">
        <v>30</v>
      </c>
      <c r="D123" s="81"/>
    </row>
    <row r="124" customFormat="false" ht="14.4" hidden="false" customHeight="false" outlineLevel="0" collapsed="false">
      <c r="A124" s="81" t="n">
        <v>30319</v>
      </c>
      <c r="B124" s="81" t="s">
        <v>1312</v>
      </c>
      <c r="C124" s="81" t="n">
        <v>30</v>
      </c>
      <c r="D124" s="81"/>
    </row>
    <row r="125" customFormat="false" ht="14.4" hidden="false" customHeight="false" outlineLevel="0" collapsed="false">
      <c r="A125" s="81" t="n">
        <v>30319</v>
      </c>
      <c r="B125" s="81" t="s">
        <v>1313</v>
      </c>
      <c r="C125" s="81" t="n">
        <v>30</v>
      </c>
      <c r="D125" s="81"/>
    </row>
    <row r="126" customFormat="false" ht="14.4" hidden="false" customHeight="false" outlineLevel="0" collapsed="false">
      <c r="A126" s="81" t="n">
        <v>30319</v>
      </c>
      <c r="B126" s="81" t="s">
        <v>1314</v>
      </c>
      <c r="C126" s="81" t="n">
        <v>30</v>
      </c>
      <c r="D126" s="81"/>
    </row>
    <row r="127" customFormat="false" ht="14.4" hidden="false" customHeight="false" outlineLevel="0" collapsed="false">
      <c r="A127" s="81" t="n">
        <v>30319</v>
      </c>
      <c r="B127" s="81" t="s">
        <v>1315</v>
      </c>
      <c r="C127" s="81" t="n">
        <v>30</v>
      </c>
      <c r="D127" s="81"/>
    </row>
    <row r="128" customFormat="false" ht="14.4" hidden="false" customHeight="false" outlineLevel="0" collapsed="false">
      <c r="A128" s="81" t="n">
        <v>30319</v>
      </c>
      <c r="B128" s="81" t="s">
        <v>1316</v>
      </c>
      <c r="C128" s="81" t="n">
        <v>30</v>
      </c>
      <c r="D128" s="81"/>
    </row>
    <row r="129" customFormat="false" ht="14.4" hidden="false" customHeight="false" outlineLevel="0" collapsed="false">
      <c r="A129" s="81" t="n">
        <v>30319</v>
      </c>
      <c r="B129" s="81" t="s">
        <v>1317</v>
      </c>
      <c r="C129" s="81" t="n">
        <v>30</v>
      </c>
      <c r="D129" s="81"/>
    </row>
    <row r="130" customFormat="false" ht="14.4" hidden="false" customHeight="false" outlineLevel="0" collapsed="false">
      <c r="A130" s="81" t="n">
        <v>30319</v>
      </c>
      <c r="B130" s="81" t="s">
        <v>1318</v>
      </c>
      <c r="C130" s="81" t="n">
        <v>30</v>
      </c>
      <c r="D130" s="81"/>
    </row>
    <row r="131" customFormat="false" ht="14.4" hidden="false" customHeight="false" outlineLevel="0" collapsed="false">
      <c r="A131" s="81" t="n">
        <v>30319</v>
      </c>
      <c r="B131" s="81" t="s">
        <v>1319</v>
      </c>
      <c r="C131" s="81" t="n">
        <v>30</v>
      </c>
      <c r="D131" s="81"/>
    </row>
    <row r="132" customFormat="false" ht="14.4" hidden="false" customHeight="false" outlineLevel="0" collapsed="false">
      <c r="A132" s="81" t="n">
        <v>30319</v>
      </c>
      <c r="B132" s="81" t="s">
        <v>1320</v>
      </c>
      <c r="C132" s="81" t="n">
        <v>30</v>
      </c>
      <c r="D132" s="81"/>
    </row>
    <row r="133" customFormat="false" ht="14.4" hidden="false" customHeight="false" outlineLevel="0" collapsed="false">
      <c r="A133" s="81" t="n">
        <v>30319</v>
      </c>
      <c r="B133" s="81" t="s">
        <v>1321</v>
      </c>
      <c r="C133" s="81" t="n">
        <v>30</v>
      </c>
      <c r="D133" s="81"/>
    </row>
    <row r="134" customFormat="false" ht="14.4" hidden="false" customHeight="false" outlineLevel="0" collapsed="false">
      <c r="A134" s="81" t="n">
        <v>30319</v>
      </c>
      <c r="B134" s="81" t="s">
        <v>600</v>
      </c>
      <c r="C134" s="81" t="n">
        <v>30</v>
      </c>
      <c r="D134" s="81"/>
    </row>
    <row r="135" customFormat="false" ht="14.4" hidden="false" customHeight="false" outlineLevel="0" collapsed="false">
      <c r="A135" s="81" t="n">
        <v>30319</v>
      </c>
      <c r="B135" s="81" t="s">
        <v>1322</v>
      </c>
      <c r="C135" s="81" t="n">
        <v>30</v>
      </c>
      <c r="D135" s="81"/>
    </row>
    <row r="136" customFormat="false" ht="14.4" hidden="false" customHeight="false" outlineLevel="0" collapsed="false">
      <c r="A136" s="81" t="n">
        <v>30319</v>
      </c>
      <c r="B136" s="81" t="s">
        <v>1323</v>
      </c>
      <c r="C136" s="81" t="n">
        <v>30</v>
      </c>
      <c r="D136" s="81"/>
    </row>
    <row r="137" customFormat="false" ht="14.4" hidden="false" customHeight="false" outlineLevel="0" collapsed="false">
      <c r="A137" s="81" t="n">
        <v>30319</v>
      </c>
      <c r="B137" s="81" t="s">
        <v>1324</v>
      </c>
      <c r="C137" s="81" t="n">
        <v>30</v>
      </c>
      <c r="D137" s="81"/>
    </row>
    <row r="138" customFormat="false" ht="14.4" hidden="false" customHeight="false" outlineLevel="0" collapsed="false">
      <c r="A138" s="81" t="n">
        <v>30319</v>
      </c>
      <c r="B138" s="81" t="s">
        <v>1325</v>
      </c>
      <c r="C138" s="81" t="n">
        <v>30</v>
      </c>
      <c r="D138" s="81"/>
    </row>
    <row r="139" customFormat="false" ht="14.4" hidden="false" customHeight="false" outlineLevel="0" collapsed="false">
      <c r="A139" s="81" t="n">
        <v>30319</v>
      </c>
      <c r="B139" s="81" t="s">
        <v>1326</v>
      </c>
      <c r="C139" s="81" t="n">
        <v>30</v>
      </c>
      <c r="D139" s="81"/>
    </row>
    <row r="140" customFormat="false" ht="14.4" hidden="false" customHeight="false" outlineLevel="0" collapsed="false">
      <c r="A140" s="81" t="n">
        <v>30319</v>
      </c>
      <c r="B140" s="81" t="s">
        <v>1327</v>
      </c>
      <c r="C140" s="81" t="n">
        <v>30</v>
      </c>
      <c r="D140" s="81"/>
    </row>
    <row r="141" customFormat="false" ht="14.4" hidden="false" customHeight="false" outlineLevel="0" collapsed="false">
      <c r="A141" s="81" t="n">
        <v>30319</v>
      </c>
      <c r="B141" s="81" t="s">
        <v>1328</v>
      </c>
      <c r="C141" s="81" t="n">
        <v>30</v>
      </c>
      <c r="D141" s="81"/>
    </row>
    <row r="142" customFormat="false" ht="14.4" hidden="false" customHeight="false" outlineLevel="0" collapsed="false">
      <c r="A142" s="81" t="n">
        <v>30319</v>
      </c>
      <c r="B142" s="81" t="s">
        <v>1329</v>
      </c>
      <c r="C142" s="81" t="n">
        <v>30</v>
      </c>
      <c r="D142" s="81"/>
    </row>
    <row r="143" customFormat="false" ht="14.4" hidden="false" customHeight="false" outlineLevel="0" collapsed="false">
      <c r="A143" s="81" t="n">
        <v>30320</v>
      </c>
      <c r="B143" s="81" t="s">
        <v>657</v>
      </c>
      <c r="C143" s="81" t="n">
        <v>30</v>
      </c>
      <c r="D143" s="81"/>
    </row>
    <row r="144" customFormat="false" ht="14.4" hidden="false" customHeight="false" outlineLevel="0" collapsed="false">
      <c r="A144" s="81" t="n">
        <v>30329</v>
      </c>
      <c r="B144" s="81" t="s">
        <v>1330</v>
      </c>
      <c r="C144" s="81" t="n">
        <v>30</v>
      </c>
      <c r="D144" s="81"/>
    </row>
    <row r="145" customFormat="false" ht="14.4" hidden="false" customHeight="false" outlineLevel="0" collapsed="false">
      <c r="A145" s="81" t="n">
        <v>30329</v>
      </c>
      <c r="B145" s="81" t="s">
        <v>1331</v>
      </c>
      <c r="C145" s="81" t="n">
        <v>30</v>
      </c>
      <c r="D145" s="81"/>
    </row>
    <row r="146" customFormat="false" ht="14.4" hidden="false" customHeight="false" outlineLevel="0" collapsed="false">
      <c r="A146" s="81" t="n">
        <v>30329</v>
      </c>
      <c r="B146" s="81" t="s">
        <v>1332</v>
      </c>
      <c r="C146" s="81" t="n">
        <v>30</v>
      </c>
      <c r="D146" s="81"/>
    </row>
    <row r="147" customFormat="false" ht="14.4" hidden="false" customHeight="false" outlineLevel="0" collapsed="false">
      <c r="A147" s="81" t="n">
        <v>30329</v>
      </c>
      <c r="B147" s="81" t="s">
        <v>1333</v>
      </c>
      <c r="C147" s="81" t="n">
        <v>30</v>
      </c>
      <c r="D147" s="81"/>
    </row>
    <row r="148" customFormat="false" ht="14.4" hidden="false" customHeight="false" outlineLevel="0" collapsed="false">
      <c r="A148" s="81" t="n">
        <v>30329</v>
      </c>
      <c r="B148" s="81" t="s">
        <v>1334</v>
      </c>
      <c r="C148" s="81" t="n">
        <v>30</v>
      </c>
      <c r="D148" s="81"/>
    </row>
    <row r="149" customFormat="false" ht="14.4" hidden="false" customHeight="false" outlineLevel="0" collapsed="false">
      <c r="A149" s="81" t="n">
        <v>30329</v>
      </c>
      <c r="B149" s="81" t="s">
        <v>1335</v>
      </c>
      <c r="C149" s="81" t="n">
        <v>30</v>
      </c>
      <c r="D149" s="81"/>
    </row>
    <row r="150" customFormat="false" ht="14.4" hidden="false" customHeight="false" outlineLevel="0" collapsed="false">
      <c r="A150" s="81" t="n">
        <v>30329</v>
      </c>
      <c r="B150" s="81" t="s">
        <v>1336</v>
      </c>
      <c r="C150" s="81" t="n">
        <v>30</v>
      </c>
      <c r="D150" s="81"/>
    </row>
    <row r="151" customFormat="false" ht="14.4" hidden="false" customHeight="false" outlineLevel="0" collapsed="false">
      <c r="A151" s="81" t="n">
        <v>30329</v>
      </c>
      <c r="B151" s="81" t="s">
        <v>1337</v>
      </c>
      <c r="C151" s="81" t="n">
        <v>30</v>
      </c>
      <c r="D151" s="81"/>
    </row>
    <row r="152" customFormat="false" ht="14.4" hidden="false" customHeight="false" outlineLevel="0" collapsed="false">
      <c r="A152" s="81" t="n">
        <v>30329</v>
      </c>
      <c r="B152" s="81" t="s">
        <v>1338</v>
      </c>
      <c r="C152" s="81" t="n">
        <v>30</v>
      </c>
      <c r="D152" s="81"/>
    </row>
    <row r="153" customFormat="false" ht="14.4" hidden="false" customHeight="false" outlineLevel="0" collapsed="false">
      <c r="A153" s="81" t="n">
        <v>30329</v>
      </c>
      <c r="B153" s="81" t="s">
        <v>1339</v>
      </c>
      <c r="C153" s="81" t="n">
        <v>30</v>
      </c>
      <c r="D153" s="81"/>
    </row>
    <row r="154" customFormat="false" ht="14.4" hidden="false" customHeight="false" outlineLevel="0" collapsed="false">
      <c r="A154" s="81" t="n">
        <v>30329</v>
      </c>
      <c r="B154" s="81" t="s">
        <v>1340</v>
      </c>
      <c r="C154" s="81" t="n">
        <v>30</v>
      </c>
      <c r="D154" s="81"/>
    </row>
    <row r="155" customFormat="false" ht="14.4" hidden="false" customHeight="false" outlineLevel="0" collapsed="false">
      <c r="A155" s="81" t="n">
        <v>30329</v>
      </c>
      <c r="B155" s="81" t="s">
        <v>1341</v>
      </c>
      <c r="C155" s="81" t="n">
        <v>30</v>
      </c>
      <c r="D155" s="81"/>
    </row>
    <row r="156" customFormat="false" ht="14.4" hidden="false" customHeight="false" outlineLevel="0" collapsed="false">
      <c r="A156" s="81" t="n">
        <v>30329</v>
      </c>
      <c r="B156" s="81" t="s">
        <v>1342</v>
      </c>
      <c r="C156" s="81" t="n">
        <v>30</v>
      </c>
      <c r="D156" s="81"/>
    </row>
    <row r="157" customFormat="false" ht="14.4" hidden="false" customHeight="false" outlineLevel="0" collapsed="false">
      <c r="A157" s="81" t="n">
        <v>30329</v>
      </c>
      <c r="B157" s="81" t="s">
        <v>1343</v>
      </c>
      <c r="C157" s="81" t="n">
        <v>30</v>
      </c>
      <c r="D157" s="81"/>
    </row>
    <row r="158" customFormat="false" ht="14.4" hidden="false" customHeight="false" outlineLevel="0" collapsed="false">
      <c r="A158" s="81" t="n">
        <v>30329</v>
      </c>
      <c r="B158" s="81" t="s">
        <v>1344</v>
      </c>
      <c r="C158" s="81" t="n">
        <v>30</v>
      </c>
      <c r="D158" s="81"/>
    </row>
    <row r="159" customFormat="false" ht="14.4" hidden="false" customHeight="false" outlineLevel="0" collapsed="false">
      <c r="A159" s="81" t="n">
        <v>30329</v>
      </c>
      <c r="B159" s="81" t="s">
        <v>1345</v>
      </c>
      <c r="C159" s="81" t="n">
        <v>30</v>
      </c>
      <c r="D159" s="81"/>
    </row>
    <row r="160" customFormat="false" ht="14.4" hidden="false" customHeight="false" outlineLevel="0" collapsed="false">
      <c r="A160" s="81" t="n">
        <v>30329</v>
      </c>
      <c r="B160" s="81" t="s">
        <v>1346</v>
      </c>
      <c r="C160" s="81" t="n">
        <v>30</v>
      </c>
      <c r="D160" s="81"/>
    </row>
    <row r="161" customFormat="false" ht="14.4" hidden="false" customHeight="false" outlineLevel="0" collapsed="false">
      <c r="A161" s="81" t="n">
        <v>30329</v>
      </c>
      <c r="B161" s="81" t="s">
        <v>1347</v>
      </c>
      <c r="C161" s="81" t="n">
        <v>30</v>
      </c>
      <c r="D161" s="81"/>
    </row>
    <row r="162" customFormat="false" ht="14.4" hidden="false" customHeight="false" outlineLevel="0" collapsed="false">
      <c r="A162" s="81" t="n">
        <v>30329</v>
      </c>
      <c r="B162" s="81" t="s">
        <v>1348</v>
      </c>
      <c r="C162" s="81" t="n">
        <v>30</v>
      </c>
      <c r="D162" s="81"/>
    </row>
    <row r="163" customFormat="false" ht="14.4" hidden="false" customHeight="false" outlineLevel="0" collapsed="false">
      <c r="A163" s="81" t="n">
        <v>30330</v>
      </c>
      <c r="B163" s="81" t="s">
        <v>1349</v>
      </c>
      <c r="C163" s="81" t="n">
        <v>30</v>
      </c>
      <c r="D163" s="81"/>
    </row>
    <row r="164" customFormat="false" ht="14.4" hidden="false" customHeight="false" outlineLevel="0" collapsed="false">
      <c r="A164" s="81" t="n">
        <v>30330</v>
      </c>
      <c r="B164" s="81" t="s">
        <v>1350</v>
      </c>
      <c r="C164" s="81" t="n">
        <v>30</v>
      </c>
      <c r="D164" s="81"/>
    </row>
    <row r="165" customFormat="false" ht="14.4" hidden="false" customHeight="false" outlineLevel="0" collapsed="false">
      <c r="A165" s="81" t="n">
        <v>30330</v>
      </c>
      <c r="B165" s="81" t="s">
        <v>1351</v>
      </c>
      <c r="C165" s="81" t="n">
        <v>30</v>
      </c>
      <c r="D165" s="81"/>
    </row>
    <row r="166" customFormat="false" ht="14.4" hidden="false" customHeight="false" outlineLevel="0" collapsed="false">
      <c r="A166" s="81" t="n">
        <v>30330</v>
      </c>
      <c r="B166" s="81" t="s">
        <v>1352</v>
      </c>
      <c r="C166" s="81" t="n">
        <v>30</v>
      </c>
      <c r="D166" s="81"/>
    </row>
    <row r="167" customFormat="false" ht="14.4" hidden="false" customHeight="false" outlineLevel="0" collapsed="false">
      <c r="A167" s="81" t="n">
        <v>30330</v>
      </c>
      <c r="B167" s="81" t="s">
        <v>1353</v>
      </c>
      <c r="C167" s="81" t="n">
        <v>30</v>
      </c>
      <c r="D167" s="81"/>
    </row>
    <row r="168" customFormat="false" ht="14.4" hidden="false" customHeight="false" outlineLevel="0" collapsed="false">
      <c r="A168" s="81" t="n">
        <v>30330</v>
      </c>
      <c r="B168" s="81" t="s">
        <v>1354</v>
      </c>
      <c r="C168" s="81" t="n">
        <v>30</v>
      </c>
      <c r="D168" s="81"/>
    </row>
    <row r="169" customFormat="false" ht="14.4" hidden="false" customHeight="false" outlineLevel="0" collapsed="false">
      <c r="A169" s="81" t="n">
        <v>30330</v>
      </c>
      <c r="B169" s="81" t="s">
        <v>1355</v>
      </c>
      <c r="C169" s="81" t="n">
        <v>30</v>
      </c>
      <c r="D169" s="81"/>
    </row>
    <row r="170" customFormat="false" ht="14.4" hidden="false" customHeight="false" outlineLevel="0" collapsed="false">
      <c r="A170" s="81" t="n">
        <v>30330</v>
      </c>
      <c r="B170" s="81" t="s">
        <v>1356</v>
      </c>
      <c r="C170" s="81" t="n">
        <v>30</v>
      </c>
      <c r="D170" s="81"/>
    </row>
    <row r="171" customFormat="false" ht="14.4" hidden="false" customHeight="false" outlineLevel="0" collapsed="false">
      <c r="A171" s="81" t="n">
        <v>30331</v>
      </c>
      <c r="B171" s="81" t="s">
        <v>1357</v>
      </c>
      <c r="C171" s="81" t="n">
        <v>30</v>
      </c>
      <c r="D171" s="81"/>
    </row>
    <row r="172" customFormat="false" ht="14.4" hidden="false" customHeight="false" outlineLevel="0" collapsed="false">
      <c r="A172" s="81" t="n">
        <v>30331</v>
      </c>
      <c r="B172" s="81" t="s">
        <v>1358</v>
      </c>
      <c r="C172" s="81" t="n">
        <v>30</v>
      </c>
      <c r="D172" s="81"/>
    </row>
    <row r="173" customFormat="false" ht="14.4" hidden="false" customHeight="false" outlineLevel="0" collapsed="false">
      <c r="A173" s="81" t="n">
        <v>30331</v>
      </c>
      <c r="B173" s="81" t="s">
        <v>1043</v>
      </c>
      <c r="C173" s="81" t="n">
        <v>30</v>
      </c>
      <c r="D173" s="81"/>
    </row>
    <row r="174" customFormat="false" ht="14.4" hidden="false" customHeight="false" outlineLevel="0" collapsed="false">
      <c r="A174" s="81" t="n">
        <v>30331</v>
      </c>
      <c r="B174" s="81" t="s">
        <v>1359</v>
      </c>
      <c r="C174" s="81" t="n">
        <v>30</v>
      </c>
      <c r="D174" s="81"/>
    </row>
    <row r="175" customFormat="false" ht="14.4" hidden="false" customHeight="false" outlineLevel="0" collapsed="false">
      <c r="A175" s="81" t="n">
        <v>30331</v>
      </c>
      <c r="B175" s="81" t="s">
        <v>1360</v>
      </c>
      <c r="C175" s="81" t="n">
        <v>30</v>
      </c>
      <c r="D175" s="81"/>
    </row>
    <row r="176" customFormat="false" ht="14.4" hidden="false" customHeight="false" outlineLevel="0" collapsed="false">
      <c r="A176" s="81" t="n">
        <v>30331</v>
      </c>
      <c r="B176" s="81" t="s">
        <v>1361</v>
      </c>
      <c r="C176" s="81" t="n">
        <v>30</v>
      </c>
      <c r="D176" s="81"/>
    </row>
    <row r="177" customFormat="false" ht="14.4" hidden="false" customHeight="false" outlineLevel="0" collapsed="false">
      <c r="A177" s="81" t="n">
        <v>30332</v>
      </c>
      <c r="B177" s="81" t="s">
        <v>649</v>
      </c>
      <c r="C177" s="81" t="n">
        <v>30</v>
      </c>
      <c r="D177" s="81"/>
    </row>
    <row r="178" customFormat="false" ht="14.4" hidden="false" customHeight="false" outlineLevel="0" collapsed="false">
      <c r="A178" s="81" t="n">
        <v>30332</v>
      </c>
      <c r="B178" s="81" t="s">
        <v>1362</v>
      </c>
      <c r="C178" s="81" t="n">
        <v>30</v>
      </c>
      <c r="D178" s="81"/>
    </row>
    <row r="179" customFormat="false" ht="14.4" hidden="false" customHeight="false" outlineLevel="0" collapsed="false">
      <c r="A179" s="81" t="n">
        <v>30332</v>
      </c>
      <c r="B179" s="81" t="s">
        <v>1363</v>
      </c>
      <c r="C179" s="81" t="n">
        <v>30</v>
      </c>
      <c r="D179" s="81"/>
    </row>
    <row r="180" customFormat="false" ht="14.4" hidden="false" customHeight="false" outlineLevel="0" collapsed="false">
      <c r="A180" s="81" t="n">
        <v>30333</v>
      </c>
      <c r="B180" s="81" t="s">
        <v>1364</v>
      </c>
      <c r="C180" s="81" t="n">
        <v>30</v>
      </c>
      <c r="D180" s="81"/>
    </row>
    <row r="181" customFormat="false" ht="14.4" hidden="false" customHeight="false" outlineLevel="0" collapsed="false">
      <c r="A181" s="81" t="n">
        <v>30333</v>
      </c>
      <c r="B181" s="81" t="s">
        <v>1365</v>
      </c>
      <c r="C181" s="81" t="n">
        <v>30</v>
      </c>
      <c r="D181" s="81"/>
    </row>
    <row r="182" customFormat="false" ht="14.4" hidden="false" customHeight="false" outlineLevel="0" collapsed="false">
      <c r="A182" s="81" t="n">
        <v>30333</v>
      </c>
      <c r="B182" s="81" t="s">
        <v>1366</v>
      </c>
      <c r="C182" s="81" t="n">
        <v>30</v>
      </c>
      <c r="D182" s="81"/>
    </row>
    <row r="183" customFormat="false" ht="14.4" hidden="false" customHeight="false" outlineLevel="0" collapsed="false">
      <c r="A183" s="81" t="n">
        <v>30333</v>
      </c>
      <c r="B183" s="81" t="s">
        <v>653</v>
      </c>
      <c r="C183" s="81" t="n">
        <v>30</v>
      </c>
      <c r="D183" s="81"/>
    </row>
    <row r="184" customFormat="false" ht="14.4" hidden="false" customHeight="false" outlineLevel="0" collapsed="false">
      <c r="A184" s="81" t="n">
        <v>30333</v>
      </c>
      <c r="B184" s="81" t="s">
        <v>1367</v>
      </c>
      <c r="C184" s="81" t="n">
        <v>30</v>
      </c>
      <c r="D184" s="81"/>
    </row>
    <row r="185" customFormat="false" ht="14.4" hidden="false" customHeight="false" outlineLevel="0" collapsed="false">
      <c r="A185" s="81" t="n">
        <v>30333</v>
      </c>
      <c r="B185" s="81" t="s">
        <v>1368</v>
      </c>
      <c r="C185" s="81" t="n">
        <v>30</v>
      </c>
      <c r="D185" s="81"/>
    </row>
    <row r="186" customFormat="false" ht="14.4" hidden="false" customHeight="false" outlineLevel="0" collapsed="false">
      <c r="A186" s="81" t="n">
        <v>30333</v>
      </c>
      <c r="B186" s="81" t="s">
        <v>1369</v>
      </c>
      <c r="C186" s="81" t="n">
        <v>30</v>
      </c>
      <c r="D186" s="81"/>
    </row>
    <row r="187" customFormat="false" ht="14.4" hidden="false" customHeight="false" outlineLevel="0" collapsed="false">
      <c r="A187" s="81" t="n">
        <v>30333</v>
      </c>
      <c r="B187" s="81" t="s">
        <v>1370</v>
      </c>
      <c r="C187" s="81" t="n">
        <v>30</v>
      </c>
      <c r="D187" s="81"/>
    </row>
    <row r="188" customFormat="false" ht="14.4" hidden="false" customHeight="false" outlineLevel="0" collapsed="false">
      <c r="A188" s="81" t="n">
        <v>30333</v>
      </c>
      <c r="B188" s="81" t="s">
        <v>1371</v>
      </c>
      <c r="C188" s="81" t="n">
        <v>30</v>
      </c>
      <c r="D188" s="81"/>
    </row>
    <row r="189" customFormat="false" ht="14.4" hidden="false" customHeight="false" outlineLevel="0" collapsed="false">
      <c r="A189" s="81" t="n">
        <v>30333</v>
      </c>
      <c r="B189" s="81" t="s">
        <v>1372</v>
      </c>
      <c r="C189" s="81" t="n">
        <v>30</v>
      </c>
      <c r="D189" s="81"/>
    </row>
    <row r="190" customFormat="false" ht="14.4" hidden="false" customHeight="false" outlineLevel="0" collapsed="false">
      <c r="A190" s="81" t="n">
        <v>30333</v>
      </c>
      <c r="B190" s="81" t="s">
        <v>1373</v>
      </c>
      <c r="C190" s="81" t="n">
        <v>30</v>
      </c>
      <c r="D190" s="81"/>
    </row>
    <row r="191" customFormat="false" ht="14.4" hidden="false" customHeight="false" outlineLevel="0" collapsed="false">
      <c r="A191" s="81" t="n">
        <v>30333</v>
      </c>
      <c r="B191" s="81" t="s">
        <v>1374</v>
      </c>
      <c r="C191" s="81" t="n">
        <v>30</v>
      </c>
      <c r="D191" s="81"/>
    </row>
    <row r="192" customFormat="false" ht="14.4" hidden="false" customHeight="false" outlineLevel="0" collapsed="false">
      <c r="A192" s="81" t="n">
        <v>30333</v>
      </c>
      <c r="B192" s="81" t="s">
        <v>1375</v>
      </c>
      <c r="C192" s="81" t="n">
        <v>30</v>
      </c>
      <c r="D192" s="81"/>
    </row>
    <row r="193" customFormat="false" ht="14.4" hidden="false" customHeight="false" outlineLevel="0" collapsed="false">
      <c r="A193" s="81" t="n">
        <v>30333</v>
      </c>
      <c r="B193" s="81" t="s">
        <v>1376</v>
      </c>
      <c r="C193" s="81" t="n">
        <v>30</v>
      </c>
      <c r="D193" s="81"/>
    </row>
    <row r="194" customFormat="false" ht="14.4" hidden="false" customHeight="false" outlineLevel="0" collapsed="false">
      <c r="A194" s="81" t="n">
        <v>30333</v>
      </c>
      <c r="B194" s="81" t="s">
        <v>1377</v>
      </c>
      <c r="C194" s="81" t="n">
        <v>30</v>
      </c>
      <c r="D194" s="81"/>
    </row>
    <row r="195" customFormat="false" ht="14.4" hidden="false" customHeight="false" outlineLevel="0" collapsed="false">
      <c r="A195" s="81" t="n">
        <v>30333</v>
      </c>
      <c r="B195" s="81" t="s">
        <v>1378</v>
      </c>
      <c r="C195" s="81" t="n">
        <v>30</v>
      </c>
      <c r="D195" s="81"/>
    </row>
    <row r="196" customFormat="false" ht="14.4" hidden="false" customHeight="false" outlineLevel="0" collapsed="false">
      <c r="A196" s="81" t="n">
        <v>30334</v>
      </c>
      <c r="B196" s="81" t="s">
        <v>1379</v>
      </c>
      <c r="C196" s="81" t="n">
        <v>30</v>
      </c>
      <c r="D196" s="81"/>
    </row>
    <row r="197" customFormat="false" ht="14.4" hidden="false" customHeight="false" outlineLevel="0" collapsed="false">
      <c r="A197" s="81" t="n">
        <v>30334</v>
      </c>
      <c r="B197" s="81" t="s">
        <v>1380</v>
      </c>
      <c r="C197" s="81" t="n">
        <v>30</v>
      </c>
      <c r="D197" s="81"/>
    </row>
    <row r="198" customFormat="false" ht="14.4" hidden="false" customHeight="false" outlineLevel="0" collapsed="false">
      <c r="A198" s="81" t="n">
        <v>30334</v>
      </c>
      <c r="B198" s="81" t="s">
        <v>1381</v>
      </c>
      <c r="C198" s="81" t="n">
        <v>30</v>
      </c>
      <c r="D198" s="81"/>
    </row>
    <row r="199" customFormat="false" ht="14.4" hidden="false" customHeight="false" outlineLevel="0" collapsed="false">
      <c r="A199" s="81" t="n">
        <v>30334</v>
      </c>
      <c r="B199" s="81" t="s">
        <v>1382</v>
      </c>
      <c r="C199" s="81" t="n">
        <v>30</v>
      </c>
      <c r="D199" s="81"/>
    </row>
    <row r="200" customFormat="false" ht="14.4" hidden="false" customHeight="false" outlineLevel="0" collapsed="false">
      <c r="A200" s="81" t="n">
        <v>30334</v>
      </c>
      <c r="B200" s="81" t="s">
        <v>1383</v>
      </c>
      <c r="C200" s="81" t="n">
        <v>30</v>
      </c>
      <c r="D200" s="81"/>
    </row>
    <row r="201" customFormat="false" ht="14.4" hidden="false" customHeight="false" outlineLevel="0" collapsed="false">
      <c r="A201" s="81" t="n">
        <v>30334</v>
      </c>
      <c r="B201" s="81" t="s">
        <v>1384</v>
      </c>
      <c r="C201" s="81" t="n">
        <v>30</v>
      </c>
      <c r="D201" s="81"/>
    </row>
    <row r="202" customFormat="false" ht="14.4" hidden="false" customHeight="false" outlineLevel="0" collapsed="false">
      <c r="A202" s="81" t="n">
        <v>30334</v>
      </c>
      <c r="B202" s="81" t="s">
        <v>1385</v>
      </c>
      <c r="C202" s="81" t="n">
        <v>30</v>
      </c>
      <c r="D202" s="81"/>
    </row>
    <row r="203" customFormat="false" ht="14.4" hidden="false" customHeight="false" outlineLevel="0" collapsed="false">
      <c r="A203" s="81" t="n">
        <v>30334</v>
      </c>
      <c r="B203" s="81" t="s">
        <v>1386</v>
      </c>
      <c r="C203" s="81" t="n">
        <v>30</v>
      </c>
      <c r="D203" s="81"/>
    </row>
    <row r="204" customFormat="false" ht="14.4" hidden="false" customHeight="false" outlineLevel="0" collapsed="false">
      <c r="A204" s="81" t="n">
        <v>30334</v>
      </c>
      <c r="B204" s="81" t="s">
        <v>1387</v>
      </c>
      <c r="C204" s="81" t="n">
        <v>30</v>
      </c>
      <c r="D204" s="81"/>
    </row>
    <row r="205" customFormat="false" ht="14.4" hidden="false" customHeight="false" outlineLevel="0" collapsed="false">
      <c r="A205" s="81" t="n">
        <v>30334</v>
      </c>
      <c r="B205" s="81" t="s">
        <v>1388</v>
      </c>
      <c r="C205" s="81" t="n">
        <v>30</v>
      </c>
      <c r="D205" s="81"/>
    </row>
    <row r="206" customFormat="false" ht="14.4" hidden="false" customHeight="false" outlineLevel="0" collapsed="false">
      <c r="A206" s="81" t="n">
        <v>30334</v>
      </c>
      <c r="B206" s="81" t="s">
        <v>1389</v>
      </c>
      <c r="C206" s="81" t="n">
        <v>30</v>
      </c>
      <c r="D206" s="81"/>
    </row>
    <row r="207" customFormat="false" ht="14.4" hidden="false" customHeight="false" outlineLevel="0" collapsed="false">
      <c r="A207" s="81" t="n">
        <v>30334</v>
      </c>
      <c r="B207" s="81" t="s">
        <v>1390</v>
      </c>
      <c r="C207" s="81" t="n">
        <v>30</v>
      </c>
      <c r="D207" s="81"/>
    </row>
    <row r="208" customFormat="false" ht="14.4" hidden="false" customHeight="false" outlineLevel="0" collapsed="false">
      <c r="A208" s="81" t="n">
        <v>30334</v>
      </c>
      <c r="B208" s="81" t="s">
        <v>1391</v>
      </c>
      <c r="C208" s="81" t="n">
        <v>30</v>
      </c>
      <c r="D208" s="81"/>
    </row>
    <row r="209" customFormat="false" ht="14.4" hidden="false" customHeight="false" outlineLevel="0" collapsed="false">
      <c r="A209" s="81" t="n">
        <v>30334</v>
      </c>
      <c r="B209" s="81" t="s">
        <v>1392</v>
      </c>
      <c r="C209" s="81" t="n">
        <v>30</v>
      </c>
      <c r="D209" s="81"/>
    </row>
    <row r="210" customFormat="false" ht="14.4" hidden="false" customHeight="false" outlineLevel="0" collapsed="false">
      <c r="A210" s="81" t="n">
        <v>30335</v>
      </c>
      <c r="B210" s="81" t="s">
        <v>1393</v>
      </c>
      <c r="C210" s="81" t="n">
        <v>30</v>
      </c>
      <c r="D210" s="81"/>
    </row>
    <row r="211" customFormat="false" ht="14.4" hidden="false" customHeight="false" outlineLevel="0" collapsed="false">
      <c r="A211" s="81" t="n">
        <v>30335</v>
      </c>
      <c r="B211" s="81" t="s">
        <v>1394</v>
      </c>
      <c r="C211" s="81" t="n">
        <v>30</v>
      </c>
      <c r="D211" s="81"/>
    </row>
    <row r="212" customFormat="false" ht="14.4" hidden="false" customHeight="false" outlineLevel="0" collapsed="false">
      <c r="A212" s="81" t="n">
        <v>30335</v>
      </c>
      <c r="B212" s="81" t="s">
        <v>1395</v>
      </c>
      <c r="C212" s="81" t="n">
        <v>30</v>
      </c>
      <c r="D212" s="81"/>
    </row>
    <row r="213" customFormat="false" ht="14.4" hidden="false" customHeight="false" outlineLevel="0" collapsed="false">
      <c r="A213" s="81" t="n">
        <v>30335</v>
      </c>
      <c r="B213" s="81" t="s">
        <v>1396</v>
      </c>
      <c r="C213" s="81" t="n">
        <v>30</v>
      </c>
      <c r="D213" s="81"/>
    </row>
    <row r="214" customFormat="false" ht="14.4" hidden="false" customHeight="false" outlineLevel="0" collapsed="false">
      <c r="A214" s="81" t="n">
        <v>30335</v>
      </c>
      <c r="B214" s="81" t="s">
        <v>1397</v>
      </c>
      <c r="C214" s="81" t="n">
        <v>30</v>
      </c>
      <c r="D214" s="81"/>
    </row>
    <row r="215" customFormat="false" ht="14.4" hidden="false" customHeight="false" outlineLevel="0" collapsed="false">
      <c r="A215" s="81" t="n">
        <v>30335</v>
      </c>
      <c r="B215" s="81" t="s">
        <v>1398</v>
      </c>
      <c r="C215" s="81" t="n">
        <v>30</v>
      </c>
      <c r="D215" s="81"/>
    </row>
    <row r="216" customFormat="false" ht="14.4" hidden="false" customHeight="false" outlineLevel="0" collapsed="false">
      <c r="A216" s="81" t="n">
        <v>30335</v>
      </c>
      <c r="B216" s="81" t="s">
        <v>1399</v>
      </c>
      <c r="C216" s="81" t="n">
        <v>30</v>
      </c>
      <c r="D216" s="81"/>
    </row>
    <row r="217" customFormat="false" ht="14.4" hidden="false" customHeight="false" outlineLevel="0" collapsed="false">
      <c r="A217" s="81" t="n">
        <v>30335</v>
      </c>
      <c r="B217" s="81" t="s">
        <v>1400</v>
      </c>
      <c r="C217" s="81" t="n">
        <v>30</v>
      </c>
      <c r="D217" s="81"/>
    </row>
    <row r="218" customFormat="false" ht="14.4" hidden="false" customHeight="false" outlineLevel="0" collapsed="false">
      <c r="A218" s="81" t="n">
        <v>30335</v>
      </c>
      <c r="B218" s="81" t="s">
        <v>1401</v>
      </c>
      <c r="C218" s="81" t="n">
        <v>30</v>
      </c>
      <c r="D218" s="81"/>
    </row>
    <row r="219" customFormat="false" ht="14.4" hidden="false" customHeight="false" outlineLevel="0" collapsed="false">
      <c r="A219" s="81" t="n">
        <v>30335</v>
      </c>
      <c r="B219" s="81" t="s">
        <v>1402</v>
      </c>
      <c r="C219" s="81" t="n">
        <v>30</v>
      </c>
      <c r="D219" s="81"/>
    </row>
    <row r="220" customFormat="false" ht="14.4" hidden="false" customHeight="false" outlineLevel="0" collapsed="false">
      <c r="A220" s="81" t="n">
        <v>30335</v>
      </c>
      <c r="B220" s="81" t="s">
        <v>1403</v>
      </c>
      <c r="C220" s="81" t="n">
        <v>30</v>
      </c>
      <c r="D220" s="81"/>
    </row>
    <row r="221" customFormat="false" ht="14.4" hidden="false" customHeight="false" outlineLevel="0" collapsed="false">
      <c r="A221" s="81" t="n">
        <v>30335</v>
      </c>
      <c r="B221" s="81" t="s">
        <v>1404</v>
      </c>
      <c r="C221" s="81" t="n">
        <v>30</v>
      </c>
      <c r="D221" s="81"/>
    </row>
    <row r="222" customFormat="false" ht="14.4" hidden="false" customHeight="false" outlineLevel="0" collapsed="false">
      <c r="A222" s="81" t="n">
        <v>30335</v>
      </c>
      <c r="B222" s="81" t="s">
        <v>1405</v>
      </c>
      <c r="C222" s="81" t="n">
        <v>30</v>
      </c>
      <c r="D222" s="81"/>
    </row>
    <row r="223" customFormat="false" ht="14.4" hidden="false" customHeight="false" outlineLevel="0" collapsed="false">
      <c r="A223" s="81" t="n">
        <v>30335</v>
      </c>
      <c r="B223" s="81" t="s">
        <v>1406</v>
      </c>
      <c r="C223" s="81" t="n">
        <v>30</v>
      </c>
      <c r="D223" s="81"/>
    </row>
    <row r="224" customFormat="false" ht="14.4" hidden="false" customHeight="false" outlineLevel="0" collapsed="false">
      <c r="A224" s="81" t="n">
        <v>30335</v>
      </c>
      <c r="B224" s="81" t="s">
        <v>1407</v>
      </c>
      <c r="C224" s="81" t="n">
        <v>30</v>
      </c>
      <c r="D224" s="81"/>
    </row>
    <row r="225" customFormat="false" ht="14.4" hidden="false" customHeight="false" outlineLevel="0" collapsed="false">
      <c r="A225" s="81" t="n">
        <v>30335</v>
      </c>
      <c r="B225" s="81" t="s">
        <v>1408</v>
      </c>
      <c r="C225" s="81" t="n">
        <v>30</v>
      </c>
      <c r="D225" s="81"/>
    </row>
    <row r="226" customFormat="false" ht="14.4" hidden="false" customHeight="false" outlineLevel="0" collapsed="false">
      <c r="A226" s="81" t="n">
        <v>30335</v>
      </c>
      <c r="B226" s="81" t="s">
        <v>1409</v>
      </c>
      <c r="C226" s="81" t="n">
        <v>30</v>
      </c>
      <c r="D226" s="81"/>
    </row>
    <row r="227" customFormat="false" ht="14.4" hidden="false" customHeight="false" outlineLevel="0" collapsed="false">
      <c r="A227" s="81" t="n">
        <v>30335</v>
      </c>
      <c r="B227" s="81" t="s">
        <v>1410</v>
      </c>
      <c r="C227" s="81" t="n">
        <v>30</v>
      </c>
      <c r="D227" s="81"/>
    </row>
    <row r="228" customFormat="false" ht="14.4" hidden="false" customHeight="false" outlineLevel="0" collapsed="false">
      <c r="A228" s="81" t="n">
        <v>30335</v>
      </c>
      <c r="B228" s="81" t="s">
        <v>1411</v>
      </c>
      <c r="C228" s="81" t="n">
        <v>30</v>
      </c>
      <c r="D228" s="81"/>
    </row>
    <row r="229" customFormat="false" ht="14.4" hidden="false" customHeight="false" outlineLevel="0" collapsed="false">
      <c r="A229" s="81" t="n">
        <v>30338</v>
      </c>
      <c r="B229" s="81" t="s">
        <v>1412</v>
      </c>
      <c r="C229" s="81" t="n">
        <v>30</v>
      </c>
      <c r="D229" s="81"/>
    </row>
    <row r="230" customFormat="false" ht="14.4" hidden="false" customHeight="false" outlineLevel="0" collapsed="false">
      <c r="A230" s="81" t="n">
        <v>30350</v>
      </c>
      <c r="B230" s="81" t="s">
        <v>1413</v>
      </c>
      <c r="C230" s="81" t="n">
        <v>30</v>
      </c>
      <c r="D230" s="81"/>
    </row>
    <row r="231" customFormat="false" ht="14.4" hidden="false" customHeight="false" outlineLevel="0" collapsed="false">
      <c r="A231" s="81" t="n">
        <v>30351</v>
      </c>
      <c r="B231" s="81" t="s">
        <v>467</v>
      </c>
      <c r="C231" s="81" t="n">
        <v>30</v>
      </c>
      <c r="D231" s="81"/>
    </row>
    <row r="232" customFormat="false" ht="14.4" hidden="false" customHeight="false" outlineLevel="0" collapsed="false">
      <c r="A232" s="81" t="n">
        <v>30351</v>
      </c>
      <c r="B232" s="81" t="s">
        <v>1414</v>
      </c>
      <c r="C232" s="81" t="n">
        <v>30</v>
      </c>
      <c r="D232" s="81"/>
    </row>
    <row r="233" customFormat="false" ht="14.4" hidden="false" customHeight="false" outlineLevel="0" collapsed="false">
      <c r="A233" s="81" t="n">
        <v>30359</v>
      </c>
      <c r="B233" s="81" t="s">
        <v>1415</v>
      </c>
      <c r="C233" s="81" t="n">
        <v>30</v>
      </c>
      <c r="D233" s="81"/>
    </row>
    <row r="234" customFormat="false" ht="14.4" hidden="false" customHeight="false" outlineLevel="0" collapsed="false">
      <c r="A234" s="81" t="n">
        <v>30360</v>
      </c>
      <c r="B234" s="81" t="s">
        <v>1416</v>
      </c>
      <c r="C234" s="81" t="n">
        <v>30</v>
      </c>
      <c r="D234" s="81"/>
    </row>
    <row r="235" customFormat="false" ht="14.4" hidden="false" customHeight="false" outlineLevel="0" collapsed="false">
      <c r="A235" s="81" t="n">
        <v>30364</v>
      </c>
      <c r="B235" s="81" t="s">
        <v>1417</v>
      </c>
      <c r="C235" s="81" t="n">
        <v>30</v>
      </c>
      <c r="D235" s="81"/>
    </row>
    <row r="236" customFormat="false" ht="14.4" hidden="false" customHeight="false" outlineLevel="0" collapsed="false">
      <c r="A236" s="81" t="n">
        <v>30364</v>
      </c>
      <c r="B236" s="81" t="s">
        <v>1200</v>
      </c>
      <c r="C236" s="81" t="n">
        <v>30</v>
      </c>
      <c r="D236" s="81"/>
    </row>
    <row r="237" customFormat="false" ht="14.4" hidden="false" customHeight="false" outlineLevel="0" collapsed="false">
      <c r="A237" s="81" t="n">
        <v>30365</v>
      </c>
      <c r="B237" s="81" t="s">
        <v>1418</v>
      </c>
      <c r="C237" s="81" t="n">
        <v>30</v>
      </c>
      <c r="D237" s="81"/>
    </row>
    <row r="238" customFormat="false" ht="14.4" hidden="false" customHeight="false" outlineLevel="0" collapsed="false">
      <c r="A238" s="81" t="n">
        <v>30365</v>
      </c>
      <c r="B238" s="81" t="s">
        <v>1419</v>
      </c>
      <c r="C238" s="81" t="n">
        <v>30</v>
      </c>
      <c r="D238" s="81"/>
    </row>
    <row r="239" customFormat="false" ht="14.4" hidden="false" customHeight="false" outlineLevel="0" collapsed="false">
      <c r="A239" s="81" t="n">
        <v>30365</v>
      </c>
      <c r="B239" s="81" t="s">
        <v>1420</v>
      </c>
      <c r="C239" s="81" t="n">
        <v>30</v>
      </c>
      <c r="D239" s="81"/>
    </row>
    <row r="240" customFormat="false" ht="14.4" hidden="false" customHeight="false" outlineLevel="0" collapsed="false">
      <c r="A240" s="81" t="n">
        <v>30366</v>
      </c>
      <c r="B240" s="81" t="s">
        <v>1421</v>
      </c>
      <c r="C240" s="81" t="n">
        <v>30</v>
      </c>
      <c r="D240" s="81"/>
    </row>
    <row r="241" customFormat="false" ht="14.4" hidden="false" customHeight="false" outlineLevel="0" collapsed="false">
      <c r="A241" s="81" t="n">
        <v>30367</v>
      </c>
      <c r="B241" s="81" t="s">
        <v>1422</v>
      </c>
      <c r="C241" s="81" t="n">
        <v>30</v>
      </c>
      <c r="D241" s="81"/>
    </row>
    <row r="242" customFormat="false" ht="14.4" hidden="false" customHeight="false" outlineLevel="0" collapsed="false">
      <c r="A242" s="81" t="n">
        <v>30367</v>
      </c>
      <c r="B242" s="81" t="s">
        <v>1423</v>
      </c>
      <c r="C242" s="81" t="n">
        <v>30</v>
      </c>
      <c r="D242" s="81"/>
    </row>
    <row r="243" customFormat="false" ht="14.4" hidden="false" customHeight="false" outlineLevel="0" collapsed="false">
      <c r="A243" s="81" t="n">
        <v>30367</v>
      </c>
      <c r="B243" s="81" t="s">
        <v>1424</v>
      </c>
      <c r="C243" s="81" t="n">
        <v>30</v>
      </c>
      <c r="D243" s="81"/>
    </row>
    <row r="244" customFormat="false" ht="14.4" hidden="false" customHeight="false" outlineLevel="0" collapsed="false">
      <c r="A244" s="81" t="n">
        <v>30367</v>
      </c>
      <c r="B244" s="81" t="s">
        <v>1425</v>
      </c>
      <c r="C244" s="81" t="n">
        <v>30</v>
      </c>
      <c r="D244" s="81"/>
    </row>
    <row r="245" customFormat="false" ht="14.4" hidden="false" customHeight="false" outlineLevel="0" collapsed="false">
      <c r="A245" s="81" t="n">
        <v>30367</v>
      </c>
      <c r="B245" s="81" t="s">
        <v>1426</v>
      </c>
      <c r="C245" s="81" t="n">
        <v>30</v>
      </c>
      <c r="D245" s="81"/>
    </row>
    <row r="246" customFormat="false" ht="14.4" hidden="false" customHeight="false" outlineLevel="0" collapsed="false">
      <c r="A246" s="81" t="n">
        <v>30367</v>
      </c>
      <c r="B246" s="81" t="s">
        <v>1427</v>
      </c>
      <c r="C246" s="81" t="n">
        <v>30</v>
      </c>
      <c r="D246" s="81"/>
    </row>
    <row r="247" customFormat="false" ht="14.4" hidden="false" customHeight="false" outlineLevel="0" collapsed="false">
      <c r="A247" s="81" t="n">
        <v>30367</v>
      </c>
      <c r="B247" s="81" t="s">
        <v>1428</v>
      </c>
      <c r="C247" s="81" t="n">
        <v>30</v>
      </c>
      <c r="D247" s="81"/>
    </row>
    <row r="248" customFormat="false" ht="14.4" hidden="false" customHeight="false" outlineLevel="0" collapsed="false">
      <c r="A248" s="81" t="n">
        <v>30368</v>
      </c>
      <c r="B248" s="81" t="s">
        <v>1429</v>
      </c>
      <c r="C248" s="81" t="n">
        <v>30</v>
      </c>
      <c r="D248" s="81"/>
    </row>
    <row r="249" customFormat="false" ht="14.4" hidden="false" customHeight="false" outlineLevel="0" collapsed="false">
      <c r="A249" s="81" t="n">
        <v>30368</v>
      </c>
      <c r="B249" s="81" t="s">
        <v>1430</v>
      </c>
      <c r="C249" s="81" t="n">
        <v>30</v>
      </c>
      <c r="D249" s="81"/>
    </row>
    <row r="250" customFormat="false" ht="14.4" hidden="false" customHeight="false" outlineLevel="0" collapsed="false">
      <c r="A250" s="81" t="n">
        <v>30368</v>
      </c>
      <c r="B250" s="81" t="s">
        <v>1431</v>
      </c>
      <c r="C250" s="81" t="n">
        <v>30</v>
      </c>
      <c r="D250" s="81"/>
    </row>
    <row r="251" customFormat="false" ht="14.4" hidden="false" customHeight="false" outlineLevel="0" collapsed="false">
      <c r="A251" s="81" t="n">
        <v>30368</v>
      </c>
      <c r="B251" s="81" t="s">
        <v>1432</v>
      </c>
      <c r="C251" s="81" t="n">
        <v>30</v>
      </c>
      <c r="D251" s="81"/>
    </row>
    <row r="252" customFormat="false" ht="14.4" hidden="false" customHeight="false" outlineLevel="0" collapsed="false">
      <c r="A252" s="81" t="n">
        <v>30368</v>
      </c>
      <c r="B252" s="81" t="s">
        <v>1433</v>
      </c>
      <c r="C252" s="81" t="n">
        <v>30</v>
      </c>
      <c r="D252" s="81"/>
    </row>
    <row r="253" customFormat="false" ht="14.4" hidden="false" customHeight="false" outlineLevel="0" collapsed="false">
      <c r="A253" s="81" t="n">
        <v>30369</v>
      </c>
      <c r="B253" s="81" t="s">
        <v>1434</v>
      </c>
      <c r="C253" s="81" t="n">
        <v>30</v>
      </c>
      <c r="D253" s="81"/>
    </row>
    <row r="254" customFormat="false" ht="14.4" hidden="false" customHeight="false" outlineLevel="0" collapsed="false">
      <c r="A254" s="81" t="n">
        <v>30369</v>
      </c>
      <c r="B254" s="81" t="s">
        <v>1435</v>
      </c>
      <c r="C254" s="81" t="n">
        <v>30</v>
      </c>
      <c r="D254" s="81"/>
    </row>
    <row r="255" customFormat="false" ht="14.4" hidden="false" customHeight="false" outlineLevel="0" collapsed="false">
      <c r="A255" s="81" t="n">
        <v>30369</v>
      </c>
      <c r="B255" s="81" t="s">
        <v>1436</v>
      </c>
      <c r="C255" s="81" t="n">
        <v>30</v>
      </c>
      <c r="D255" s="81"/>
    </row>
    <row r="256" customFormat="false" ht="14.4" hidden="false" customHeight="false" outlineLevel="0" collapsed="false">
      <c r="A256" s="81" t="n">
        <v>30369</v>
      </c>
      <c r="B256" s="81" t="s">
        <v>1437</v>
      </c>
      <c r="C256" s="81" t="n">
        <v>30</v>
      </c>
      <c r="D256" s="81"/>
    </row>
    <row r="257" customFormat="false" ht="14.4" hidden="false" customHeight="false" outlineLevel="0" collapsed="false">
      <c r="A257" s="81" t="n">
        <v>30369</v>
      </c>
      <c r="B257" s="81" t="s">
        <v>1438</v>
      </c>
      <c r="C257" s="81" t="n">
        <v>30</v>
      </c>
      <c r="D257" s="81"/>
    </row>
    <row r="258" customFormat="false" ht="14.4" hidden="false" customHeight="false" outlineLevel="0" collapsed="false">
      <c r="A258" s="81" t="n">
        <v>30369</v>
      </c>
      <c r="B258" s="81" t="s">
        <v>1439</v>
      </c>
      <c r="C258" s="81" t="n">
        <v>30</v>
      </c>
      <c r="D258" s="81"/>
    </row>
    <row r="259" customFormat="false" ht="14.4" hidden="false" customHeight="false" outlineLevel="0" collapsed="false">
      <c r="A259" s="81" t="n">
        <v>30369</v>
      </c>
      <c r="B259" s="81" t="s">
        <v>1440</v>
      </c>
      <c r="C259" s="81" t="n">
        <v>30</v>
      </c>
      <c r="D259" s="81"/>
    </row>
    <row r="260" customFormat="false" ht="14.4" hidden="false" customHeight="false" outlineLevel="0" collapsed="false">
      <c r="A260" s="81" t="n">
        <v>30369</v>
      </c>
      <c r="B260" s="81" t="s">
        <v>1441</v>
      </c>
      <c r="C260" s="81" t="n">
        <v>30</v>
      </c>
      <c r="D260" s="81"/>
    </row>
    <row r="261" customFormat="false" ht="14.4" hidden="false" customHeight="false" outlineLevel="0" collapsed="false">
      <c r="A261" s="81" t="n">
        <v>30369</v>
      </c>
      <c r="B261" s="81" t="s">
        <v>1442</v>
      </c>
      <c r="C261" s="81" t="n">
        <v>30</v>
      </c>
      <c r="D261" s="81"/>
    </row>
    <row r="262" customFormat="false" ht="14.4" hidden="false" customHeight="false" outlineLevel="0" collapsed="false">
      <c r="A262" s="81" t="n">
        <v>30369</v>
      </c>
      <c r="B262" s="81" t="s">
        <v>1443</v>
      </c>
      <c r="C262" s="81" t="n">
        <v>30</v>
      </c>
      <c r="D262" s="81"/>
    </row>
    <row r="263" customFormat="false" ht="14.4" hidden="false" customHeight="false" outlineLevel="0" collapsed="false">
      <c r="A263" s="81" t="n">
        <v>30369</v>
      </c>
      <c r="B263" s="81" t="s">
        <v>1444</v>
      </c>
      <c r="C263" s="81" t="n">
        <v>30</v>
      </c>
      <c r="D263" s="81"/>
    </row>
    <row r="264" customFormat="false" ht="14.4" hidden="false" customHeight="false" outlineLevel="0" collapsed="false">
      <c r="A264" s="81" t="n">
        <v>30369</v>
      </c>
      <c r="B264" s="81" t="s">
        <v>822</v>
      </c>
      <c r="C264" s="81" t="n">
        <v>30</v>
      </c>
      <c r="D264" s="81"/>
    </row>
    <row r="265" customFormat="false" ht="14.4" hidden="false" customHeight="false" outlineLevel="0" collapsed="false">
      <c r="A265" s="81" t="n">
        <v>30369</v>
      </c>
      <c r="B265" s="81" t="s">
        <v>1445</v>
      </c>
      <c r="C265" s="81" t="n">
        <v>30</v>
      </c>
      <c r="D265" s="81"/>
    </row>
    <row r="266" customFormat="false" ht="14.4" hidden="false" customHeight="false" outlineLevel="0" collapsed="false">
      <c r="A266" s="81" t="n">
        <v>30369</v>
      </c>
      <c r="B266" s="81" t="s">
        <v>1446</v>
      </c>
      <c r="C266" s="81" t="n">
        <v>30</v>
      </c>
      <c r="D266" s="81"/>
    </row>
    <row r="267" customFormat="false" ht="14.4" hidden="false" customHeight="false" outlineLevel="0" collapsed="false">
      <c r="A267" s="81" t="n">
        <v>30369</v>
      </c>
      <c r="B267" s="81" t="s">
        <v>1447</v>
      </c>
      <c r="C267" s="81" t="n">
        <v>30</v>
      </c>
      <c r="D267" s="81"/>
    </row>
    <row r="268" customFormat="false" ht="14.4" hidden="false" customHeight="false" outlineLevel="0" collapsed="false">
      <c r="A268" s="81" t="n">
        <v>30370</v>
      </c>
      <c r="B268" s="81" t="s">
        <v>474</v>
      </c>
      <c r="C268" s="81" t="n">
        <v>30</v>
      </c>
      <c r="D268" s="81"/>
    </row>
    <row r="269" customFormat="false" ht="14.4" hidden="false" customHeight="false" outlineLevel="0" collapsed="false">
      <c r="A269" s="81" t="n">
        <v>30370</v>
      </c>
      <c r="B269" s="81" t="s">
        <v>1448</v>
      </c>
      <c r="C269" s="81" t="n">
        <v>30</v>
      </c>
      <c r="D269" s="81"/>
    </row>
    <row r="270" customFormat="false" ht="14.4" hidden="false" customHeight="false" outlineLevel="0" collapsed="false">
      <c r="A270" s="81" t="n">
        <v>30370</v>
      </c>
      <c r="B270" s="81" t="s">
        <v>1449</v>
      </c>
      <c r="C270" s="81" t="n">
        <v>30</v>
      </c>
      <c r="D270" s="81"/>
    </row>
    <row r="271" customFormat="false" ht="14.4" hidden="false" customHeight="false" outlineLevel="0" collapsed="false">
      <c r="A271" s="81" t="n">
        <v>30380</v>
      </c>
      <c r="B271" s="81" t="s">
        <v>1450</v>
      </c>
      <c r="C271" s="81" t="n">
        <v>30</v>
      </c>
      <c r="D271" s="81"/>
    </row>
    <row r="272" customFormat="false" ht="14.4" hidden="false" customHeight="false" outlineLevel="0" collapsed="false">
      <c r="A272" s="81" t="n">
        <v>30381</v>
      </c>
      <c r="B272" s="81" t="s">
        <v>1451</v>
      </c>
      <c r="C272" s="81" t="n">
        <v>30</v>
      </c>
      <c r="D272" s="81"/>
    </row>
    <row r="273" customFormat="false" ht="14.4" hidden="false" customHeight="false" outlineLevel="0" collapsed="false">
      <c r="A273" s="81" t="n">
        <v>30381</v>
      </c>
      <c r="B273" s="81" t="s">
        <v>1452</v>
      </c>
      <c r="C273" s="81" t="n">
        <v>30</v>
      </c>
      <c r="D273" s="81"/>
    </row>
    <row r="274" customFormat="false" ht="14.4" hidden="false" customHeight="false" outlineLevel="0" collapsed="false">
      <c r="A274" s="81" t="n">
        <v>30382</v>
      </c>
      <c r="B274" s="81" t="s">
        <v>1453</v>
      </c>
      <c r="C274" s="81" t="n">
        <v>30</v>
      </c>
      <c r="D274" s="81"/>
    </row>
    <row r="275" customFormat="false" ht="14.4" hidden="false" customHeight="false" outlineLevel="0" collapsed="false">
      <c r="A275" s="81" t="n">
        <v>30382</v>
      </c>
      <c r="B275" s="81" t="s">
        <v>1454</v>
      </c>
      <c r="C275" s="81" t="n">
        <v>30</v>
      </c>
      <c r="D275" s="81"/>
    </row>
    <row r="276" customFormat="false" ht="14.4" hidden="false" customHeight="false" outlineLevel="0" collapsed="false">
      <c r="A276" s="81" t="n">
        <v>30382</v>
      </c>
      <c r="B276" s="81" t="s">
        <v>1455</v>
      </c>
      <c r="C276" s="81" t="n">
        <v>30</v>
      </c>
      <c r="D276" s="81"/>
    </row>
    <row r="277" customFormat="false" ht="14.4" hidden="false" customHeight="false" outlineLevel="0" collapsed="false">
      <c r="A277" s="81" t="n">
        <v>30382</v>
      </c>
      <c r="B277" s="81" t="s">
        <v>598</v>
      </c>
      <c r="C277" s="81" t="n">
        <v>30</v>
      </c>
      <c r="D277" s="81"/>
    </row>
    <row r="278" customFormat="false" ht="14.4" hidden="false" customHeight="false" outlineLevel="0" collapsed="false">
      <c r="A278" s="81" t="n">
        <v>30383</v>
      </c>
      <c r="B278" s="81" t="s">
        <v>1456</v>
      </c>
      <c r="C278" s="81" t="n">
        <v>30</v>
      </c>
      <c r="D278" s="81"/>
    </row>
    <row r="279" customFormat="false" ht="14.4" hidden="false" customHeight="false" outlineLevel="0" collapsed="false">
      <c r="A279" s="81" t="n">
        <v>30383</v>
      </c>
      <c r="B279" s="81" t="s">
        <v>1457</v>
      </c>
      <c r="C279" s="81" t="n">
        <v>30</v>
      </c>
      <c r="D279" s="81"/>
    </row>
    <row r="280" customFormat="false" ht="14.4" hidden="false" customHeight="false" outlineLevel="0" collapsed="false">
      <c r="A280" s="81" t="n">
        <v>30383</v>
      </c>
      <c r="B280" s="81" t="s">
        <v>1458</v>
      </c>
      <c r="C280" s="81" t="n">
        <v>30</v>
      </c>
      <c r="D280" s="81"/>
    </row>
    <row r="281" customFormat="false" ht="14.4" hidden="false" customHeight="false" outlineLevel="0" collapsed="false">
      <c r="A281" s="81" t="n">
        <v>30384</v>
      </c>
      <c r="B281" s="81" t="s">
        <v>511</v>
      </c>
      <c r="C281" s="81" t="n">
        <v>30</v>
      </c>
      <c r="D281" s="81"/>
    </row>
    <row r="282" customFormat="false" ht="14.4" hidden="false" customHeight="false" outlineLevel="0" collapsed="false">
      <c r="A282" s="81" t="n">
        <v>30384</v>
      </c>
      <c r="B282" s="81" t="s">
        <v>581</v>
      </c>
      <c r="C282" s="81" t="n">
        <v>30</v>
      </c>
      <c r="D282" s="81"/>
    </row>
    <row r="283" customFormat="false" ht="14.4" hidden="false" customHeight="false" outlineLevel="0" collapsed="false">
      <c r="A283" s="81" t="n">
        <v>30385</v>
      </c>
      <c r="B283" s="81" t="s">
        <v>1459</v>
      </c>
      <c r="C283" s="81" t="n">
        <v>30</v>
      </c>
      <c r="D283" s="81"/>
    </row>
    <row r="284" customFormat="false" ht="14.4" hidden="false" customHeight="false" outlineLevel="0" collapsed="false">
      <c r="A284" s="81" t="n">
        <v>30385</v>
      </c>
      <c r="B284" s="81" t="s">
        <v>1460</v>
      </c>
      <c r="C284" s="81" t="n">
        <v>30</v>
      </c>
      <c r="D284" s="81"/>
    </row>
    <row r="285" customFormat="false" ht="14.4" hidden="false" customHeight="false" outlineLevel="0" collapsed="false">
      <c r="A285" s="81" t="n">
        <v>30385</v>
      </c>
      <c r="B285" s="81" t="s">
        <v>1461</v>
      </c>
      <c r="C285" s="81" t="n">
        <v>30</v>
      </c>
      <c r="D285" s="81"/>
    </row>
    <row r="286" customFormat="false" ht="14.4" hidden="false" customHeight="false" outlineLevel="0" collapsed="false">
      <c r="A286" s="81" t="n">
        <v>30385</v>
      </c>
      <c r="B286" s="81" t="s">
        <v>1462</v>
      </c>
      <c r="C286" s="81" t="n">
        <v>30</v>
      </c>
      <c r="D286" s="81"/>
    </row>
    <row r="287" customFormat="false" ht="14.4" hidden="false" customHeight="false" outlineLevel="0" collapsed="false">
      <c r="A287" s="81" t="n">
        <v>30385</v>
      </c>
      <c r="B287" s="81" t="s">
        <v>1463</v>
      </c>
      <c r="C287" s="81" t="n">
        <v>30</v>
      </c>
      <c r="D287" s="81"/>
    </row>
    <row r="288" customFormat="false" ht="14.4" hidden="false" customHeight="false" outlineLevel="0" collapsed="false">
      <c r="A288" s="81" t="n">
        <v>30385</v>
      </c>
      <c r="B288" s="81" t="s">
        <v>1464</v>
      </c>
      <c r="C288" s="81" t="n">
        <v>30</v>
      </c>
      <c r="D288" s="81"/>
    </row>
    <row r="289" customFormat="false" ht="14.4" hidden="false" customHeight="false" outlineLevel="0" collapsed="false">
      <c r="A289" s="81" t="n">
        <v>30385</v>
      </c>
      <c r="B289" s="81" t="s">
        <v>1465</v>
      </c>
      <c r="C289" s="81" t="n">
        <v>30</v>
      </c>
      <c r="D289" s="81"/>
    </row>
    <row r="290" customFormat="false" ht="14.4" hidden="false" customHeight="false" outlineLevel="0" collapsed="false">
      <c r="A290" s="81" t="n">
        <v>30385</v>
      </c>
      <c r="B290" s="81" t="s">
        <v>1466</v>
      </c>
      <c r="C290" s="81" t="n">
        <v>30</v>
      </c>
      <c r="D290" s="81"/>
    </row>
    <row r="291" customFormat="false" ht="14.4" hidden="false" customHeight="false" outlineLevel="0" collapsed="false">
      <c r="A291" s="81" t="n">
        <v>30385</v>
      </c>
      <c r="B291" s="81" t="s">
        <v>482</v>
      </c>
      <c r="C291" s="81" t="n">
        <v>30</v>
      </c>
      <c r="D291" s="81"/>
    </row>
    <row r="292" customFormat="false" ht="14.4" hidden="false" customHeight="false" outlineLevel="0" collapsed="false">
      <c r="A292" s="81" t="n">
        <v>30385</v>
      </c>
      <c r="B292" s="81" t="s">
        <v>1467</v>
      </c>
      <c r="C292" s="81" t="n">
        <v>30</v>
      </c>
      <c r="D292" s="81"/>
    </row>
    <row r="293" customFormat="false" ht="14.4" hidden="false" customHeight="false" outlineLevel="0" collapsed="false">
      <c r="A293" s="81" t="n">
        <v>30385</v>
      </c>
      <c r="B293" s="81" t="s">
        <v>1468</v>
      </c>
      <c r="C293" s="81" t="n">
        <v>30</v>
      </c>
      <c r="D293" s="81"/>
    </row>
    <row r="294" customFormat="false" ht="14.4" hidden="false" customHeight="false" outlineLevel="0" collapsed="false">
      <c r="A294" s="81" t="n">
        <v>30385</v>
      </c>
      <c r="B294" s="81" t="s">
        <v>1469</v>
      </c>
      <c r="C294" s="81" t="n">
        <v>30</v>
      </c>
      <c r="D294" s="81"/>
    </row>
    <row r="295" customFormat="false" ht="14.4" hidden="false" customHeight="false" outlineLevel="0" collapsed="false">
      <c r="A295" s="81" t="n">
        <v>30385</v>
      </c>
      <c r="B295" s="81" t="s">
        <v>1470</v>
      </c>
      <c r="C295" s="81" t="n">
        <v>30</v>
      </c>
      <c r="D295" s="81"/>
    </row>
    <row r="296" customFormat="false" ht="14.4" hidden="false" customHeight="false" outlineLevel="0" collapsed="false">
      <c r="A296" s="81" t="n">
        <v>30385</v>
      </c>
      <c r="B296" s="81" t="s">
        <v>1471</v>
      </c>
      <c r="C296" s="81" t="n">
        <v>30</v>
      </c>
      <c r="D296" s="81"/>
    </row>
    <row r="297" customFormat="false" ht="14.4" hidden="false" customHeight="false" outlineLevel="0" collapsed="false">
      <c r="A297" s="81" t="n">
        <v>30385</v>
      </c>
      <c r="B297" s="81" t="s">
        <v>1472</v>
      </c>
      <c r="C297" s="81" t="n">
        <v>30</v>
      </c>
      <c r="D297" s="81"/>
    </row>
    <row r="298" customFormat="false" ht="14.4" hidden="false" customHeight="false" outlineLevel="0" collapsed="false">
      <c r="A298" s="81" t="n">
        <v>30386</v>
      </c>
      <c r="B298" s="81" t="s">
        <v>1473</v>
      </c>
      <c r="C298" s="81" t="n">
        <v>30</v>
      </c>
      <c r="D298" s="81"/>
    </row>
    <row r="299" customFormat="false" ht="14.4" hidden="false" customHeight="false" outlineLevel="0" collapsed="false">
      <c r="A299" s="81" t="n">
        <v>30390</v>
      </c>
      <c r="B299" s="81" t="s">
        <v>1474</v>
      </c>
      <c r="C299" s="81" t="n">
        <v>30</v>
      </c>
      <c r="D299" s="81"/>
    </row>
    <row r="300" customFormat="false" ht="14.4" hidden="false" customHeight="false" outlineLevel="0" collapsed="false">
      <c r="A300" s="81" t="n">
        <v>30390</v>
      </c>
      <c r="B300" s="81" t="s">
        <v>1475</v>
      </c>
      <c r="C300" s="81" t="n">
        <v>30</v>
      </c>
      <c r="D300" s="81"/>
    </row>
    <row r="301" customFormat="false" ht="14.4" hidden="false" customHeight="false" outlineLevel="0" collapsed="false">
      <c r="A301" s="81" t="n">
        <v>30390</v>
      </c>
      <c r="B301" s="81" t="s">
        <v>1476</v>
      </c>
      <c r="C301" s="81" t="n">
        <v>30</v>
      </c>
      <c r="D301" s="81"/>
    </row>
    <row r="302" customFormat="false" ht="14.4" hidden="false" customHeight="false" outlineLevel="0" collapsed="false">
      <c r="A302" s="81" t="n">
        <v>30390</v>
      </c>
      <c r="B302" s="81" t="s">
        <v>1477</v>
      </c>
      <c r="C302" s="81" t="n">
        <v>30</v>
      </c>
      <c r="D302" s="81"/>
    </row>
    <row r="303" customFormat="false" ht="14.4" hidden="false" customHeight="false" outlineLevel="0" collapsed="false">
      <c r="A303" s="81" t="n">
        <v>30390</v>
      </c>
      <c r="B303" s="81" t="s">
        <v>1478</v>
      </c>
      <c r="C303" s="81" t="n">
        <v>30</v>
      </c>
      <c r="D303" s="81"/>
    </row>
    <row r="304" customFormat="false" ht="14.4" hidden="false" customHeight="false" outlineLevel="0" collapsed="false">
      <c r="A304" s="81" t="n">
        <v>30390</v>
      </c>
      <c r="B304" s="81" t="s">
        <v>1479</v>
      </c>
      <c r="C304" s="81" t="n">
        <v>30</v>
      </c>
      <c r="D304" s="81"/>
    </row>
    <row r="305" customFormat="false" ht="14.4" hidden="false" customHeight="false" outlineLevel="0" collapsed="false">
      <c r="A305" s="81" t="n">
        <v>30390</v>
      </c>
      <c r="B305" s="81" t="s">
        <v>1480</v>
      </c>
      <c r="C305" s="81" t="n">
        <v>30</v>
      </c>
      <c r="D305" s="81"/>
    </row>
    <row r="306" customFormat="false" ht="14.4" hidden="false" customHeight="false" outlineLevel="0" collapsed="false">
      <c r="A306" s="81" t="n">
        <v>30390</v>
      </c>
      <c r="B306" s="81" t="s">
        <v>1481</v>
      </c>
      <c r="C306" s="81" t="n">
        <v>30</v>
      </c>
      <c r="D306" s="81"/>
    </row>
    <row r="307" customFormat="false" ht="14.4" hidden="false" customHeight="false" outlineLevel="0" collapsed="false">
      <c r="A307" s="81" t="n">
        <v>30390</v>
      </c>
      <c r="B307" s="81" t="s">
        <v>1482</v>
      </c>
      <c r="C307" s="81" t="n">
        <v>30</v>
      </c>
      <c r="D307" s="81"/>
    </row>
    <row r="308" customFormat="false" ht="14.4" hidden="false" customHeight="false" outlineLevel="0" collapsed="false">
      <c r="A308" s="81" t="n">
        <v>30390</v>
      </c>
      <c r="B308" s="81" t="s">
        <v>1483</v>
      </c>
      <c r="C308" s="81" t="n">
        <v>30</v>
      </c>
      <c r="D308" s="81"/>
    </row>
    <row r="309" customFormat="false" ht="14.4" hidden="false" customHeight="false" outlineLevel="0" collapsed="false">
      <c r="A309" s="81" t="n">
        <v>30390</v>
      </c>
      <c r="B309" s="81" t="s">
        <v>1484</v>
      </c>
      <c r="C309" s="81" t="n">
        <v>30</v>
      </c>
      <c r="D309" s="81"/>
    </row>
    <row r="310" customFormat="false" ht="14.4" hidden="false" customHeight="false" outlineLevel="0" collapsed="false">
      <c r="A310" s="81" t="n">
        <v>30390</v>
      </c>
      <c r="B310" s="81" t="s">
        <v>1485</v>
      </c>
      <c r="C310" s="81" t="n">
        <v>30</v>
      </c>
      <c r="D310" s="81"/>
    </row>
    <row r="311" customFormat="false" ht="14.4" hidden="false" customHeight="false" outlineLevel="0" collapsed="false">
      <c r="A311" s="81" t="n">
        <v>30390</v>
      </c>
      <c r="B311" s="81" t="s">
        <v>1486</v>
      </c>
      <c r="C311" s="81" t="n">
        <v>30</v>
      </c>
      <c r="D311" s="81"/>
    </row>
    <row r="312" customFormat="false" ht="14.4" hidden="false" customHeight="false" outlineLevel="0" collapsed="false">
      <c r="A312" s="81" t="n">
        <v>30390</v>
      </c>
      <c r="B312" s="81" t="s">
        <v>1487</v>
      </c>
      <c r="C312" s="81" t="n">
        <v>30</v>
      </c>
      <c r="D312" s="81"/>
    </row>
    <row r="313" customFormat="false" ht="14.4" hidden="false" customHeight="false" outlineLevel="0" collapsed="false">
      <c r="A313" s="81" t="n">
        <v>30390</v>
      </c>
      <c r="B313" s="81" t="s">
        <v>1488</v>
      </c>
      <c r="C313" s="81" t="n">
        <v>30</v>
      </c>
      <c r="D313" s="81"/>
    </row>
    <row r="314" customFormat="false" ht="14.4" hidden="false" customHeight="false" outlineLevel="0" collapsed="false">
      <c r="A314" s="81" t="n">
        <v>30390</v>
      </c>
      <c r="B314" s="81" t="s">
        <v>1489</v>
      </c>
      <c r="C314" s="81" t="n">
        <v>30</v>
      </c>
      <c r="D314" s="81"/>
    </row>
    <row r="315" customFormat="false" ht="14.4" hidden="false" customHeight="false" outlineLevel="0" collapsed="false">
      <c r="A315" s="81" t="n">
        <v>30390</v>
      </c>
      <c r="B315" s="81" t="s">
        <v>1490</v>
      </c>
      <c r="C315" s="81" t="n">
        <v>30</v>
      </c>
      <c r="D315" s="81"/>
    </row>
    <row r="316" customFormat="false" ht="14.4" hidden="false" customHeight="false" outlineLevel="0" collapsed="false">
      <c r="A316" s="81" t="n">
        <v>30390</v>
      </c>
      <c r="B316" s="81" t="s">
        <v>1491</v>
      </c>
      <c r="C316" s="81" t="n">
        <v>30</v>
      </c>
      <c r="D316" s="81"/>
    </row>
    <row r="317" customFormat="false" ht="14.4" hidden="false" customHeight="false" outlineLevel="0" collapsed="false">
      <c r="A317" s="81" t="n">
        <v>30390</v>
      </c>
      <c r="B317" s="81" t="s">
        <v>1492</v>
      </c>
      <c r="C317" s="81" t="n">
        <v>30</v>
      </c>
      <c r="D317" s="81"/>
    </row>
    <row r="318" customFormat="false" ht="14.4" hidden="false" customHeight="false" outlineLevel="0" collapsed="false">
      <c r="A318" s="81" t="n">
        <v>30390</v>
      </c>
      <c r="B318" s="81" t="s">
        <v>1493</v>
      </c>
      <c r="C318" s="81" t="n">
        <v>30</v>
      </c>
      <c r="D318" s="81"/>
    </row>
    <row r="319" customFormat="false" ht="14.4" hidden="false" customHeight="false" outlineLevel="0" collapsed="false">
      <c r="A319" s="81" t="n">
        <v>30391</v>
      </c>
      <c r="B319" s="81" t="s">
        <v>1494</v>
      </c>
      <c r="C319" s="81" t="n">
        <v>30</v>
      </c>
      <c r="D319" s="81"/>
    </row>
    <row r="320" customFormat="false" ht="14.4" hidden="false" customHeight="false" outlineLevel="0" collapsed="false">
      <c r="A320" s="81" t="n">
        <v>30391</v>
      </c>
      <c r="B320" s="81" t="s">
        <v>1495</v>
      </c>
      <c r="C320" s="81" t="n">
        <v>30</v>
      </c>
      <c r="D320" s="81"/>
    </row>
    <row r="321" customFormat="false" ht="14.4" hidden="false" customHeight="false" outlineLevel="0" collapsed="false">
      <c r="A321" s="81" t="n">
        <v>30392</v>
      </c>
      <c r="B321" s="81" t="s">
        <v>1496</v>
      </c>
      <c r="C321" s="81" t="n">
        <v>30</v>
      </c>
      <c r="D321" s="81"/>
    </row>
    <row r="322" customFormat="false" ht="14.4" hidden="false" customHeight="false" outlineLevel="0" collapsed="false">
      <c r="A322" s="81" t="n">
        <v>30392</v>
      </c>
      <c r="B322" s="81" t="s">
        <v>1497</v>
      </c>
      <c r="C322" s="81" t="n">
        <v>30</v>
      </c>
      <c r="D322" s="81"/>
    </row>
    <row r="323" customFormat="false" ht="14.4" hidden="false" customHeight="false" outlineLevel="0" collapsed="false">
      <c r="A323" s="81" t="n">
        <v>30392</v>
      </c>
      <c r="B323" s="81" t="s">
        <v>1498</v>
      </c>
      <c r="C323" s="81" t="n">
        <v>30</v>
      </c>
      <c r="D323" s="81"/>
    </row>
    <row r="324" customFormat="false" ht="14.4" hidden="false" customHeight="false" outlineLevel="0" collapsed="false">
      <c r="A324" s="81" t="n">
        <v>30392</v>
      </c>
      <c r="B324" s="81" t="s">
        <v>1499</v>
      </c>
      <c r="C324" s="81" t="n">
        <v>30</v>
      </c>
      <c r="D324" s="81"/>
    </row>
    <row r="325" customFormat="false" ht="14.4" hidden="false" customHeight="false" outlineLevel="0" collapsed="false">
      <c r="A325" s="81" t="n">
        <v>30392</v>
      </c>
      <c r="B325" s="81" t="s">
        <v>1500</v>
      </c>
      <c r="C325" s="81" t="n">
        <v>30</v>
      </c>
      <c r="D325" s="81"/>
    </row>
    <row r="326" customFormat="false" ht="14.4" hidden="false" customHeight="false" outlineLevel="0" collapsed="false">
      <c r="A326" s="81" t="n">
        <v>30392</v>
      </c>
      <c r="B326" s="81" t="s">
        <v>1501</v>
      </c>
      <c r="C326" s="81" t="n">
        <v>30</v>
      </c>
      <c r="D326" s="81"/>
    </row>
    <row r="327" customFormat="false" ht="14.4" hidden="false" customHeight="false" outlineLevel="0" collapsed="false">
      <c r="A327" s="81" t="n">
        <v>30392</v>
      </c>
      <c r="B327" s="81" t="s">
        <v>1502</v>
      </c>
      <c r="C327" s="81" t="n">
        <v>30</v>
      </c>
      <c r="D327" s="81"/>
    </row>
    <row r="328" customFormat="false" ht="14.4" hidden="false" customHeight="false" outlineLevel="0" collapsed="false">
      <c r="A328" s="81" t="n">
        <v>30392</v>
      </c>
      <c r="B328" s="81" t="s">
        <v>604</v>
      </c>
      <c r="C328" s="81" t="n">
        <v>30</v>
      </c>
      <c r="D328" s="81"/>
    </row>
    <row r="329" customFormat="false" ht="14.4" hidden="false" customHeight="false" outlineLevel="0" collapsed="false">
      <c r="A329" s="81" t="n">
        <v>30393</v>
      </c>
      <c r="B329" s="81" t="s">
        <v>1503</v>
      </c>
      <c r="C329" s="81" t="n">
        <v>30</v>
      </c>
      <c r="D329" s="81"/>
    </row>
    <row r="330" customFormat="false" ht="14.4" hidden="false" customHeight="false" outlineLevel="0" collapsed="false">
      <c r="A330" s="81" t="n">
        <v>30393</v>
      </c>
      <c r="B330" s="81" t="s">
        <v>1504</v>
      </c>
      <c r="C330" s="81" t="n">
        <v>30</v>
      </c>
      <c r="D330" s="81"/>
    </row>
    <row r="331" customFormat="false" ht="14.4" hidden="false" customHeight="false" outlineLevel="0" collapsed="false">
      <c r="A331" s="81" t="n">
        <v>30393</v>
      </c>
      <c r="B331" s="81" t="s">
        <v>1505</v>
      </c>
      <c r="C331" s="81" t="n">
        <v>30</v>
      </c>
      <c r="D331" s="81"/>
    </row>
    <row r="332" customFormat="false" ht="14.4" hidden="false" customHeight="false" outlineLevel="0" collapsed="false">
      <c r="A332" s="81" t="n">
        <v>30393</v>
      </c>
      <c r="B332" s="81" t="s">
        <v>1506</v>
      </c>
      <c r="C332" s="81" t="n">
        <v>30</v>
      </c>
      <c r="D332" s="81"/>
    </row>
    <row r="333" customFormat="false" ht="14.4" hidden="false" customHeight="false" outlineLevel="0" collapsed="false">
      <c r="A333" s="81" t="n">
        <v>30393</v>
      </c>
      <c r="B333" s="81" t="s">
        <v>1507</v>
      </c>
      <c r="C333" s="81" t="n">
        <v>30</v>
      </c>
      <c r="D333" s="81"/>
    </row>
    <row r="334" customFormat="false" ht="14.4" hidden="false" customHeight="false" outlineLevel="0" collapsed="false">
      <c r="A334" s="81" t="n">
        <v>30393</v>
      </c>
      <c r="B334" s="81" t="s">
        <v>503</v>
      </c>
      <c r="C334" s="81" t="n">
        <v>30</v>
      </c>
      <c r="D334" s="81"/>
    </row>
    <row r="335" customFormat="false" ht="14.4" hidden="false" customHeight="false" outlineLevel="0" collapsed="false">
      <c r="A335" s="81" t="n">
        <v>30393</v>
      </c>
      <c r="B335" s="81" t="s">
        <v>1508</v>
      </c>
      <c r="C335" s="81" t="n">
        <v>30</v>
      </c>
      <c r="D335" s="81"/>
    </row>
    <row r="336" customFormat="false" ht="14.4" hidden="false" customHeight="false" outlineLevel="0" collapsed="false">
      <c r="A336" s="81" t="n">
        <v>30393</v>
      </c>
      <c r="B336" s="81" t="s">
        <v>1509</v>
      </c>
      <c r="C336" s="81" t="n">
        <v>30</v>
      </c>
      <c r="D336" s="81"/>
    </row>
    <row r="337" customFormat="false" ht="14.4" hidden="false" customHeight="false" outlineLevel="0" collapsed="false">
      <c r="A337" s="81" t="n">
        <v>30393</v>
      </c>
      <c r="B337" s="81" t="s">
        <v>1510</v>
      </c>
      <c r="C337" s="81" t="n">
        <v>30</v>
      </c>
      <c r="D337" s="81"/>
    </row>
    <row r="338" customFormat="false" ht="14.4" hidden="false" customHeight="false" outlineLevel="0" collapsed="false">
      <c r="A338" s="81" t="n">
        <v>30393</v>
      </c>
      <c r="B338" s="81" t="s">
        <v>1511</v>
      </c>
      <c r="C338" s="81" t="n">
        <v>30</v>
      </c>
      <c r="D338" s="81"/>
    </row>
    <row r="339" customFormat="false" ht="14.4" hidden="false" customHeight="false" outlineLevel="0" collapsed="false">
      <c r="A339" s="81" t="n">
        <v>30393</v>
      </c>
      <c r="B339" s="81" t="s">
        <v>1072</v>
      </c>
      <c r="C339" s="81" t="n">
        <v>30</v>
      </c>
      <c r="D339" s="81"/>
    </row>
    <row r="340" customFormat="false" ht="14.4" hidden="false" customHeight="false" outlineLevel="0" collapsed="false">
      <c r="A340" s="81" t="n">
        <v>30393</v>
      </c>
      <c r="B340" s="81" t="s">
        <v>1512</v>
      </c>
      <c r="C340" s="81" t="n">
        <v>30</v>
      </c>
      <c r="D340" s="81"/>
    </row>
    <row r="341" customFormat="false" ht="14.4" hidden="false" customHeight="false" outlineLevel="0" collapsed="false">
      <c r="A341" s="81" t="n">
        <v>30394</v>
      </c>
      <c r="B341" s="81" t="s">
        <v>1513</v>
      </c>
      <c r="C341" s="81" t="n">
        <v>30</v>
      </c>
      <c r="D341" s="81"/>
    </row>
    <row r="342" customFormat="false" ht="14.4" hidden="false" customHeight="false" outlineLevel="0" collapsed="false">
      <c r="A342" s="81" t="n">
        <v>30394</v>
      </c>
      <c r="B342" s="81" t="s">
        <v>1514</v>
      </c>
      <c r="C342" s="81" t="n">
        <v>30</v>
      </c>
      <c r="D342" s="81"/>
    </row>
    <row r="343" customFormat="false" ht="14.4" hidden="false" customHeight="false" outlineLevel="0" collapsed="false">
      <c r="A343" s="81" t="n">
        <v>30394</v>
      </c>
      <c r="B343" s="81" t="s">
        <v>1515</v>
      </c>
      <c r="C343" s="81" t="n">
        <v>30</v>
      </c>
      <c r="D343" s="81"/>
    </row>
    <row r="344" customFormat="false" ht="14.4" hidden="false" customHeight="false" outlineLevel="0" collapsed="false">
      <c r="A344" s="81" t="n">
        <v>30394</v>
      </c>
      <c r="B344" s="81" t="s">
        <v>1516</v>
      </c>
      <c r="C344" s="81" t="n">
        <v>30</v>
      </c>
      <c r="D344" s="81"/>
    </row>
    <row r="345" customFormat="false" ht="14.4" hidden="false" customHeight="false" outlineLevel="0" collapsed="false">
      <c r="A345" s="81" t="n">
        <v>30394</v>
      </c>
      <c r="B345" s="81" t="s">
        <v>1517</v>
      </c>
      <c r="C345" s="81" t="n">
        <v>30</v>
      </c>
      <c r="D345" s="81"/>
    </row>
    <row r="346" customFormat="false" ht="14.4" hidden="false" customHeight="false" outlineLevel="0" collapsed="false">
      <c r="A346" s="81" t="n">
        <v>30394</v>
      </c>
      <c r="B346" s="81" t="s">
        <v>1518</v>
      </c>
      <c r="C346" s="81" t="n">
        <v>30</v>
      </c>
      <c r="D346" s="81"/>
    </row>
    <row r="347" customFormat="false" ht="14.4" hidden="false" customHeight="false" outlineLevel="0" collapsed="false">
      <c r="A347" s="81" t="n">
        <v>30394</v>
      </c>
      <c r="B347" s="81" t="s">
        <v>1519</v>
      </c>
      <c r="C347" s="81" t="n">
        <v>30</v>
      </c>
      <c r="D347" s="81"/>
    </row>
    <row r="348" customFormat="false" ht="14.4" hidden="false" customHeight="false" outlineLevel="0" collapsed="false">
      <c r="A348" s="81" t="n">
        <v>30394</v>
      </c>
      <c r="B348" s="81" t="s">
        <v>1520</v>
      </c>
      <c r="C348" s="81" t="n">
        <v>30</v>
      </c>
      <c r="D348" s="81"/>
    </row>
    <row r="349" customFormat="false" ht="14.4" hidden="false" customHeight="false" outlineLevel="0" collapsed="false">
      <c r="A349" s="81" t="n">
        <v>30395</v>
      </c>
      <c r="B349" s="81" t="s">
        <v>1521</v>
      </c>
      <c r="C349" s="81" t="n">
        <v>30</v>
      </c>
      <c r="D349" s="81"/>
    </row>
    <row r="350" customFormat="false" ht="14.4" hidden="false" customHeight="false" outlineLevel="0" collapsed="false">
      <c r="A350" s="81" t="n">
        <v>30395</v>
      </c>
      <c r="B350" s="81" t="s">
        <v>1522</v>
      </c>
      <c r="C350" s="81" t="n">
        <v>30</v>
      </c>
      <c r="D350" s="81"/>
    </row>
    <row r="351" customFormat="false" ht="14.4" hidden="false" customHeight="false" outlineLevel="0" collapsed="false">
      <c r="A351" s="81" t="n">
        <v>30395</v>
      </c>
      <c r="B351" s="81" t="s">
        <v>1523</v>
      </c>
      <c r="C351" s="81" t="n">
        <v>30</v>
      </c>
      <c r="D351" s="81"/>
    </row>
    <row r="352" customFormat="false" ht="14.4" hidden="false" customHeight="false" outlineLevel="0" collapsed="false">
      <c r="A352" s="81" t="n">
        <v>30395</v>
      </c>
      <c r="B352" s="81" t="s">
        <v>1524</v>
      </c>
      <c r="C352" s="81" t="n">
        <v>30</v>
      </c>
      <c r="D352" s="81"/>
    </row>
    <row r="353" customFormat="false" ht="14.4" hidden="false" customHeight="false" outlineLevel="0" collapsed="false">
      <c r="A353" s="81" t="n">
        <v>30395</v>
      </c>
      <c r="B353" s="81" t="s">
        <v>1525</v>
      </c>
      <c r="C353" s="81" t="n">
        <v>30</v>
      </c>
      <c r="D353" s="81"/>
    </row>
    <row r="354" customFormat="false" ht="14.4" hidden="false" customHeight="false" outlineLevel="0" collapsed="false">
      <c r="A354" s="81" t="n">
        <v>30395</v>
      </c>
      <c r="B354" s="81" t="s">
        <v>1526</v>
      </c>
      <c r="C354" s="81" t="n">
        <v>30</v>
      </c>
      <c r="D354" s="81"/>
    </row>
    <row r="355" customFormat="false" ht="14.4" hidden="false" customHeight="false" outlineLevel="0" collapsed="false">
      <c r="A355" s="81" t="n">
        <v>30395</v>
      </c>
      <c r="B355" s="81" t="s">
        <v>1527</v>
      </c>
      <c r="C355" s="81" t="n">
        <v>30</v>
      </c>
      <c r="D355" s="81"/>
    </row>
    <row r="356" customFormat="false" ht="14.4" hidden="false" customHeight="false" outlineLevel="0" collapsed="false">
      <c r="A356" s="81" t="n">
        <v>30395</v>
      </c>
      <c r="B356" s="81" t="s">
        <v>1528</v>
      </c>
      <c r="C356" s="81" t="n">
        <v>30</v>
      </c>
      <c r="D356" s="81"/>
    </row>
    <row r="357" customFormat="false" ht="14.4" hidden="false" customHeight="false" outlineLevel="0" collapsed="false">
      <c r="A357" s="81" t="n">
        <v>30395</v>
      </c>
      <c r="B357" s="81" t="s">
        <v>1529</v>
      </c>
      <c r="C357" s="81" t="n">
        <v>30</v>
      </c>
      <c r="D357" s="81"/>
    </row>
    <row r="358" customFormat="false" ht="14.4" hidden="false" customHeight="false" outlineLevel="0" collapsed="false">
      <c r="A358" s="81" t="n">
        <v>30395</v>
      </c>
      <c r="B358" s="81" t="s">
        <v>1530</v>
      </c>
      <c r="C358" s="81" t="n">
        <v>30</v>
      </c>
      <c r="D358" s="81"/>
    </row>
    <row r="359" customFormat="false" ht="14.4" hidden="false" customHeight="false" outlineLevel="0" collapsed="false">
      <c r="A359" s="81" t="n">
        <v>30395</v>
      </c>
      <c r="B359" s="81" t="s">
        <v>1531</v>
      </c>
      <c r="C359" s="81" t="n">
        <v>30</v>
      </c>
      <c r="D359" s="81"/>
    </row>
    <row r="360" customFormat="false" ht="14.4" hidden="false" customHeight="false" outlineLevel="0" collapsed="false">
      <c r="A360" s="81" t="n">
        <v>30395</v>
      </c>
      <c r="B360" s="81" t="s">
        <v>1532</v>
      </c>
      <c r="C360" s="81" t="n">
        <v>30</v>
      </c>
      <c r="D360" s="81"/>
    </row>
    <row r="361" customFormat="false" ht="14.4" hidden="false" customHeight="false" outlineLevel="0" collapsed="false">
      <c r="A361" s="81" t="n">
        <v>30395</v>
      </c>
      <c r="B361" s="81" t="s">
        <v>1533</v>
      </c>
      <c r="C361" s="81" t="n">
        <v>30</v>
      </c>
      <c r="D361" s="81"/>
    </row>
    <row r="362" customFormat="false" ht="14.4" hidden="false" customHeight="false" outlineLevel="0" collapsed="false">
      <c r="A362" s="81" t="n">
        <v>30396</v>
      </c>
      <c r="B362" s="81" t="s">
        <v>1534</v>
      </c>
      <c r="C362" s="81" t="n">
        <v>30</v>
      </c>
      <c r="D362" s="81"/>
    </row>
    <row r="363" customFormat="false" ht="14.4" hidden="false" customHeight="false" outlineLevel="0" collapsed="false">
      <c r="A363" s="81" t="n">
        <v>30396</v>
      </c>
      <c r="B363" s="81" t="s">
        <v>1535</v>
      </c>
      <c r="C363" s="81" t="n">
        <v>30</v>
      </c>
      <c r="D363" s="81"/>
    </row>
    <row r="364" customFormat="false" ht="14.4" hidden="false" customHeight="false" outlineLevel="0" collapsed="false">
      <c r="A364" s="81" t="n">
        <v>30396</v>
      </c>
      <c r="B364" s="81" t="s">
        <v>1536</v>
      </c>
      <c r="C364" s="81" t="n">
        <v>30</v>
      </c>
      <c r="D364" s="81"/>
    </row>
    <row r="365" customFormat="false" ht="14.4" hidden="false" customHeight="false" outlineLevel="0" collapsed="false">
      <c r="A365" s="81" t="n">
        <v>30396</v>
      </c>
      <c r="B365" s="81" t="s">
        <v>1537</v>
      </c>
      <c r="C365" s="81" t="n">
        <v>30</v>
      </c>
      <c r="D365" s="81"/>
    </row>
    <row r="366" customFormat="false" ht="14.4" hidden="false" customHeight="false" outlineLevel="0" collapsed="false">
      <c r="A366" s="81" t="n">
        <v>30396</v>
      </c>
      <c r="B366" s="81" t="s">
        <v>1538</v>
      </c>
      <c r="C366" s="81" t="n">
        <v>30</v>
      </c>
      <c r="D366" s="81"/>
    </row>
    <row r="367" customFormat="false" ht="14.4" hidden="false" customHeight="false" outlineLevel="0" collapsed="false">
      <c r="A367" s="81" t="n">
        <v>30396</v>
      </c>
      <c r="B367" s="81" t="s">
        <v>1192</v>
      </c>
      <c r="C367" s="81" t="n">
        <v>30</v>
      </c>
      <c r="D367" s="81"/>
    </row>
    <row r="368" customFormat="false" ht="14.4" hidden="false" customHeight="false" outlineLevel="0" collapsed="false">
      <c r="A368" s="81" t="n">
        <v>30396</v>
      </c>
      <c r="B368" s="81" t="s">
        <v>1539</v>
      </c>
      <c r="C368" s="81" t="n">
        <v>30</v>
      </c>
      <c r="D368" s="81"/>
    </row>
    <row r="369" customFormat="false" ht="14.4" hidden="false" customHeight="false" outlineLevel="0" collapsed="false">
      <c r="A369" s="81" t="n">
        <v>30396</v>
      </c>
      <c r="B369" s="81" t="s">
        <v>1540</v>
      </c>
      <c r="C369" s="81" t="n">
        <v>30</v>
      </c>
      <c r="D369" s="81"/>
    </row>
    <row r="370" customFormat="false" ht="14.4" hidden="false" customHeight="false" outlineLevel="0" collapsed="false">
      <c r="A370" s="81" t="n">
        <v>30396</v>
      </c>
      <c r="B370" s="81" t="s">
        <v>1541</v>
      </c>
      <c r="C370" s="81" t="n">
        <v>30</v>
      </c>
      <c r="D370" s="81"/>
    </row>
    <row r="371" customFormat="false" ht="14.4" hidden="false" customHeight="false" outlineLevel="0" collapsed="false">
      <c r="A371" s="81" t="n">
        <v>30396</v>
      </c>
      <c r="B371" s="81" t="s">
        <v>1542</v>
      </c>
      <c r="C371" s="81" t="n">
        <v>30</v>
      </c>
      <c r="D371" s="81"/>
    </row>
    <row r="372" customFormat="false" ht="14.4" hidden="false" customHeight="false" outlineLevel="0" collapsed="false">
      <c r="A372" s="81" t="n">
        <v>30396</v>
      </c>
      <c r="B372" s="81" t="s">
        <v>588</v>
      </c>
      <c r="C372" s="81" t="n">
        <v>30</v>
      </c>
      <c r="D372" s="81"/>
    </row>
    <row r="373" customFormat="false" ht="14.4" hidden="false" customHeight="false" outlineLevel="0" collapsed="false">
      <c r="A373" s="81" t="n">
        <v>30396</v>
      </c>
      <c r="B373" s="81" t="s">
        <v>1543</v>
      </c>
      <c r="C373" s="81" t="n">
        <v>30</v>
      </c>
      <c r="D373" s="81"/>
    </row>
    <row r="374" customFormat="false" ht="14.4" hidden="false" customHeight="false" outlineLevel="0" collapsed="false">
      <c r="A374" s="81" t="n">
        <v>30396</v>
      </c>
      <c r="B374" s="81" t="s">
        <v>1544</v>
      </c>
      <c r="C374" s="81" t="n">
        <v>30</v>
      </c>
      <c r="D374" s="81"/>
    </row>
    <row r="375" customFormat="false" ht="14.4" hidden="false" customHeight="false" outlineLevel="0" collapsed="false">
      <c r="A375" s="81" t="n">
        <v>30396</v>
      </c>
      <c r="B375" s="81" t="s">
        <v>1545</v>
      </c>
      <c r="C375" s="81" t="n">
        <v>30</v>
      </c>
      <c r="D375" s="81"/>
    </row>
    <row r="376" customFormat="false" ht="14.4" hidden="false" customHeight="false" outlineLevel="0" collapsed="false">
      <c r="A376" s="81" t="n">
        <v>30396</v>
      </c>
      <c r="B376" s="81" t="s">
        <v>1546</v>
      </c>
      <c r="C376" s="81" t="n">
        <v>30</v>
      </c>
      <c r="D376" s="81"/>
    </row>
    <row r="377" customFormat="false" ht="14.4" hidden="false" customHeight="false" outlineLevel="0" collapsed="false">
      <c r="A377" s="81" t="n">
        <v>30397</v>
      </c>
      <c r="B377" s="81" t="s">
        <v>1547</v>
      </c>
      <c r="C377" s="81" t="n">
        <v>30</v>
      </c>
      <c r="D377" s="81"/>
    </row>
    <row r="378" customFormat="false" ht="14.4" hidden="false" customHeight="false" outlineLevel="0" collapsed="false">
      <c r="A378" s="81" t="n">
        <v>30397</v>
      </c>
      <c r="B378" s="81" t="s">
        <v>1548</v>
      </c>
      <c r="C378" s="81" t="n">
        <v>30</v>
      </c>
      <c r="D378" s="81"/>
    </row>
    <row r="379" customFormat="false" ht="14.4" hidden="false" customHeight="false" outlineLevel="0" collapsed="false">
      <c r="A379" s="81" t="n">
        <v>30397</v>
      </c>
      <c r="B379" s="81" t="s">
        <v>1549</v>
      </c>
      <c r="C379" s="81" t="n">
        <v>30</v>
      </c>
      <c r="D379" s="81"/>
    </row>
    <row r="380" customFormat="false" ht="14.4" hidden="false" customHeight="false" outlineLevel="0" collapsed="false">
      <c r="A380" s="81" t="n">
        <v>30397</v>
      </c>
      <c r="B380" s="81" t="s">
        <v>599</v>
      </c>
      <c r="C380" s="81" t="n">
        <v>30</v>
      </c>
      <c r="D380" s="81"/>
    </row>
    <row r="381" customFormat="false" ht="14.4" hidden="false" customHeight="false" outlineLevel="0" collapsed="false">
      <c r="A381" s="81" t="n">
        <v>30397</v>
      </c>
      <c r="B381" s="81" t="s">
        <v>1550</v>
      </c>
      <c r="C381" s="81" t="n">
        <v>30</v>
      </c>
      <c r="D381" s="81"/>
    </row>
    <row r="382" customFormat="false" ht="14.4" hidden="false" customHeight="false" outlineLevel="0" collapsed="false">
      <c r="A382" s="81" t="n">
        <v>30398</v>
      </c>
      <c r="B382" s="81" t="s">
        <v>1551</v>
      </c>
      <c r="C382" s="81" t="n">
        <v>30</v>
      </c>
      <c r="D382" s="81"/>
    </row>
    <row r="383" customFormat="false" ht="14.4" hidden="false" customHeight="false" outlineLevel="0" collapsed="false">
      <c r="A383" s="81" t="n">
        <v>30398</v>
      </c>
      <c r="B383" s="81" t="s">
        <v>1552</v>
      </c>
      <c r="C383" s="81" t="n">
        <v>30</v>
      </c>
      <c r="D383" s="81"/>
    </row>
    <row r="384" customFormat="false" ht="14.4" hidden="false" customHeight="false" outlineLevel="0" collapsed="false">
      <c r="A384" s="81" t="n">
        <v>30398</v>
      </c>
      <c r="B384" s="81" t="s">
        <v>1553</v>
      </c>
      <c r="C384" s="81" t="n">
        <v>30</v>
      </c>
      <c r="D384" s="81"/>
    </row>
    <row r="385" customFormat="false" ht="14.4" hidden="false" customHeight="false" outlineLevel="0" collapsed="false">
      <c r="A385" s="81" t="n">
        <v>30398</v>
      </c>
      <c r="B385" s="81" t="s">
        <v>1554</v>
      </c>
      <c r="C385" s="81" t="n">
        <v>30</v>
      </c>
      <c r="D385" s="81"/>
    </row>
    <row r="386" customFormat="false" ht="14.4" hidden="false" customHeight="false" outlineLevel="0" collapsed="false">
      <c r="A386" s="81" t="n">
        <v>30398</v>
      </c>
      <c r="B386" s="81" t="s">
        <v>1555</v>
      </c>
      <c r="C386" s="81" t="n">
        <v>30</v>
      </c>
      <c r="D386" s="81"/>
    </row>
    <row r="387" customFormat="false" ht="14.4" hidden="false" customHeight="false" outlineLevel="0" collapsed="false">
      <c r="A387" s="81" t="n">
        <v>30398</v>
      </c>
      <c r="B387" s="81" t="s">
        <v>1556</v>
      </c>
      <c r="C387" s="81" t="n">
        <v>30</v>
      </c>
      <c r="D387" s="81"/>
    </row>
    <row r="388" customFormat="false" ht="14.4" hidden="false" customHeight="false" outlineLevel="0" collapsed="false">
      <c r="A388" s="81" t="n">
        <v>30398</v>
      </c>
      <c r="B388" s="81" t="s">
        <v>1557</v>
      </c>
      <c r="C388" s="81" t="n">
        <v>30</v>
      </c>
      <c r="D388" s="81"/>
    </row>
    <row r="389" customFormat="false" ht="14.4" hidden="false" customHeight="false" outlineLevel="0" collapsed="false">
      <c r="A389" s="81" t="n">
        <v>30398</v>
      </c>
      <c r="B389" s="81" t="s">
        <v>1558</v>
      </c>
      <c r="C389" s="81" t="n">
        <v>30</v>
      </c>
      <c r="D389" s="81"/>
    </row>
    <row r="390" customFormat="false" ht="14.4" hidden="false" customHeight="false" outlineLevel="0" collapsed="false">
      <c r="A390" s="81" t="n">
        <v>30398</v>
      </c>
      <c r="B390" s="81" t="s">
        <v>1559</v>
      </c>
      <c r="C390" s="81" t="n">
        <v>30</v>
      </c>
      <c r="D390" s="81"/>
    </row>
    <row r="391" customFormat="false" ht="14.4" hidden="false" customHeight="false" outlineLevel="0" collapsed="false">
      <c r="A391" s="81" t="n">
        <v>30398</v>
      </c>
      <c r="B391" s="81" t="s">
        <v>1560</v>
      </c>
      <c r="C391" s="81" t="n">
        <v>30</v>
      </c>
      <c r="D391" s="81"/>
    </row>
    <row r="392" customFormat="false" ht="14.4" hidden="false" customHeight="false" outlineLevel="0" collapsed="false">
      <c r="A392" s="81" t="n">
        <v>30398</v>
      </c>
      <c r="B392" s="81" t="s">
        <v>1561</v>
      </c>
      <c r="C392" s="81" t="n">
        <v>30</v>
      </c>
      <c r="D392" s="81"/>
    </row>
    <row r="393" customFormat="false" ht="14.4" hidden="false" customHeight="false" outlineLevel="0" collapsed="false">
      <c r="A393" s="81" t="n">
        <v>30398</v>
      </c>
      <c r="B393" s="81" t="s">
        <v>1562</v>
      </c>
      <c r="C393" s="81" t="n">
        <v>30</v>
      </c>
      <c r="D393" s="81"/>
    </row>
    <row r="394" customFormat="false" ht="14.4" hidden="false" customHeight="false" outlineLevel="0" collapsed="false">
      <c r="A394" s="81" t="n">
        <v>30398</v>
      </c>
      <c r="B394" s="81" t="s">
        <v>1563</v>
      </c>
      <c r="C394" s="81" t="n">
        <v>30</v>
      </c>
      <c r="D394" s="81"/>
    </row>
    <row r="395" customFormat="false" ht="14.4" hidden="false" customHeight="false" outlineLevel="0" collapsed="false">
      <c r="A395" s="81" t="n">
        <v>30398</v>
      </c>
      <c r="B395" s="81" t="s">
        <v>1564</v>
      </c>
      <c r="C395" s="81" t="n">
        <v>30</v>
      </c>
      <c r="D395" s="81"/>
    </row>
    <row r="396" customFormat="false" ht="14.4" hidden="false" customHeight="false" outlineLevel="0" collapsed="false">
      <c r="A396" s="81" t="n">
        <v>30398</v>
      </c>
      <c r="B396" s="81" t="s">
        <v>1565</v>
      </c>
      <c r="C396" s="81" t="n">
        <v>30</v>
      </c>
      <c r="D396" s="81"/>
    </row>
    <row r="397" customFormat="false" ht="14.4" hidden="false" customHeight="false" outlineLevel="0" collapsed="false">
      <c r="A397" s="81" t="n">
        <v>30398</v>
      </c>
      <c r="B397" s="81" t="s">
        <v>1566</v>
      </c>
      <c r="C397" s="81" t="n">
        <v>30</v>
      </c>
      <c r="D397" s="81"/>
    </row>
    <row r="398" customFormat="false" ht="14.4" hidden="false" customHeight="false" outlineLevel="0" collapsed="false">
      <c r="A398" s="81" t="n">
        <v>30398</v>
      </c>
      <c r="B398" s="81" t="s">
        <v>1567</v>
      </c>
      <c r="C398" s="81" t="n">
        <v>30</v>
      </c>
      <c r="D398" s="81"/>
    </row>
    <row r="399" customFormat="false" ht="14.4" hidden="false" customHeight="false" outlineLevel="0" collapsed="false">
      <c r="A399" s="81" t="n">
        <v>30398</v>
      </c>
      <c r="B399" s="81" t="s">
        <v>594</v>
      </c>
      <c r="C399" s="81" t="n">
        <v>30</v>
      </c>
      <c r="D399" s="81"/>
    </row>
    <row r="400" customFormat="false" ht="14.4" hidden="false" customHeight="false" outlineLevel="0" collapsed="false">
      <c r="A400" s="81" t="n">
        <v>30398</v>
      </c>
      <c r="B400" s="81" t="s">
        <v>1568</v>
      </c>
      <c r="C400" s="81" t="n">
        <v>30</v>
      </c>
      <c r="D400" s="81"/>
    </row>
    <row r="401" customFormat="false" ht="14.4" hidden="false" customHeight="false" outlineLevel="0" collapsed="false">
      <c r="A401" s="81" t="n">
        <v>30398</v>
      </c>
      <c r="B401" s="81" t="s">
        <v>1569</v>
      </c>
      <c r="C401" s="81" t="n">
        <v>30</v>
      </c>
      <c r="D401" s="81"/>
    </row>
    <row r="402" customFormat="false" ht="14.4" hidden="false" customHeight="false" outlineLevel="0" collapsed="false">
      <c r="A402" s="81" t="n">
        <v>30398</v>
      </c>
      <c r="B402" s="81" t="s">
        <v>1570</v>
      </c>
      <c r="C402" s="81" t="n">
        <v>30</v>
      </c>
      <c r="D402" s="81"/>
    </row>
    <row r="403" customFormat="false" ht="14.4" hidden="false" customHeight="false" outlineLevel="0" collapsed="false">
      <c r="A403" s="81" t="n">
        <v>30398</v>
      </c>
      <c r="B403" s="81" t="s">
        <v>1571</v>
      </c>
      <c r="C403" s="81" t="n">
        <v>30</v>
      </c>
      <c r="D403" s="81"/>
    </row>
    <row r="404" customFormat="false" ht="14.4" hidden="false" customHeight="false" outlineLevel="0" collapsed="false">
      <c r="A404" s="81" t="n">
        <v>30399</v>
      </c>
      <c r="B404" s="81" t="s">
        <v>1572</v>
      </c>
      <c r="C404" s="81" t="n">
        <v>30</v>
      </c>
      <c r="D404" s="81"/>
    </row>
    <row r="405" customFormat="false" ht="14.4" hidden="false" customHeight="false" outlineLevel="0" collapsed="false">
      <c r="A405" s="81" t="n">
        <v>30399</v>
      </c>
      <c r="B405" s="81" t="s">
        <v>1573</v>
      </c>
      <c r="C405" s="81" t="n">
        <v>30</v>
      </c>
      <c r="D405" s="81"/>
    </row>
    <row r="406" customFormat="false" ht="14.4" hidden="false" customHeight="false" outlineLevel="0" collapsed="false">
      <c r="A406" s="81" t="n">
        <v>30399</v>
      </c>
      <c r="B406" s="81" t="s">
        <v>1574</v>
      </c>
      <c r="C406" s="81" t="n">
        <v>30</v>
      </c>
      <c r="D406" s="81"/>
    </row>
    <row r="407" customFormat="false" ht="14.4" hidden="false" customHeight="false" outlineLevel="0" collapsed="false">
      <c r="A407" s="81" t="n">
        <v>30399</v>
      </c>
      <c r="B407" s="81" t="s">
        <v>1575</v>
      </c>
      <c r="C407" s="81" t="n">
        <v>30</v>
      </c>
      <c r="D407" s="81"/>
    </row>
    <row r="408" customFormat="false" ht="14.4" hidden="false" customHeight="false" outlineLevel="0" collapsed="false">
      <c r="A408" s="81" t="n">
        <v>30399</v>
      </c>
      <c r="B408" s="81" t="s">
        <v>1576</v>
      </c>
      <c r="C408" s="81" t="n">
        <v>30</v>
      </c>
      <c r="D408" s="81"/>
    </row>
    <row r="409" customFormat="false" ht="14.4" hidden="false" customHeight="false" outlineLevel="0" collapsed="false">
      <c r="A409" s="81" t="n">
        <v>30399</v>
      </c>
      <c r="B409" s="81" t="s">
        <v>609</v>
      </c>
      <c r="C409" s="81" t="n">
        <v>30</v>
      </c>
      <c r="D409" s="81"/>
    </row>
    <row r="410" customFormat="false" ht="14.4" hidden="false" customHeight="false" outlineLevel="0" collapsed="false">
      <c r="A410" s="81" t="n">
        <v>30400</v>
      </c>
      <c r="B410" s="81" t="s">
        <v>448</v>
      </c>
      <c r="C410" s="81" t="n">
        <v>30</v>
      </c>
      <c r="D410" s="81"/>
    </row>
    <row r="411" customFormat="false" ht="14.4" hidden="false" customHeight="false" outlineLevel="0" collapsed="false">
      <c r="A411" s="81" t="n">
        <v>30410</v>
      </c>
      <c r="B411" s="81" t="s">
        <v>1577</v>
      </c>
      <c r="C411" s="81" t="n">
        <v>30</v>
      </c>
      <c r="D411" s="81"/>
    </row>
    <row r="412" customFormat="false" ht="14.4" hidden="false" customHeight="false" outlineLevel="0" collapsed="false">
      <c r="A412" s="81" t="n">
        <v>30410</v>
      </c>
      <c r="B412" s="81" t="s">
        <v>450</v>
      </c>
      <c r="C412" s="81" t="n">
        <v>30</v>
      </c>
      <c r="D412" s="81"/>
    </row>
    <row r="413" customFormat="false" ht="14.4" hidden="false" customHeight="false" outlineLevel="0" collapsed="false">
      <c r="A413" s="81" t="n">
        <v>30410</v>
      </c>
      <c r="B413" s="81" t="s">
        <v>889</v>
      </c>
      <c r="C413" s="81" t="n">
        <v>30</v>
      </c>
      <c r="D413" s="81"/>
    </row>
    <row r="414" customFormat="false" ht="14.4" hidden="false" customHeight="false" outlineLevel="0" collapsed="false">
      <c r="A414" s="81" t="n">
        <v>30410</v>
      </c>
      <c r="B414" s="81" t="s">
        <v>451</v>
      </c>
      <c r="C414" s="81" t="n">
        <v>30</v>
      </c>
      <c r="D414" s="81"/>
    </row>
    <row r="415" customFormat="false" ht="14.4" hidden="false" customHeight="false" outlineLevel="0" collapsed="false">
      <c r="A415" s="81" t="n">
        <v>30410</v>
      </c>
      <c r="B415" s="81" t="s">
        <v>452</v>
      </c>
      <c r="C415" s="81" t="n">
        <v>30</v>
      </c>
      <c r="D415" s="81"/>
    </row>
    <row r="416" customFormat="false" ht="14.4" hidden="false" customHeight="false" outlineLevel="0" collapsed="false">
      <c r="A416" s="81" t="n">
        <v>30410</v>
      </c>
      <c r="B416" s="81" t="s">
        <v>1578</v>
      </c>
      <c r="C416" s="81" t="n">
        <v>30</v>
      </c>
      <c r="D416" s="81"/>
    </row>
    <row r="417" customFormat="false" ht="14.4" hidden="false" customHeight="false" outlineLevel="0" collapsed="false">
      <c r="A417" s="81" t="n">
        <v>30410</v>
      </c>
      <c r="B417" s="81" t="s">
        <v>1579</v>
      </c>
      <c r="C417" s="81" t="n">
        <v>30</v>
      </c>
      <c r="D417" s="81"/>
    </row>
    <row r="418" customFormat="false" ht="14.4" hidden="false" customHeight="false" outlineLevel="0" collapsed="false">
      <c r="A418" s="81" t="n">
        <v>30410</v>
      </c>
      <c r="B418" s="81" t="s">
        <v>461</v>
      </c>
      <c r="C418" s="81" t="n">
        <v>30</v>
      </c>
      <c r="D418" s="81"/>
    </row>
    <row r="419" customFormat="false" ht="14.4" hidden="false" customHeight="false" outlineLevel="0" collapsed="false">
      <c r="A419" s="81" t="n">
        <v>30410</v>
      </c>
      <c r="B419" s="81" t="s">
        <v>462</v>
      </c>
      <c r="C419" s="81" t="n">
        <v>30</v>
      </c>
      <c r="D419" s="81"/>
    </row>
    <row r="420" customFormat="false" ht="14.4" hidden="false" customHeight="false" outlineLevel="0" collapsed="false">
      <c r="A420" s="81" t="n">
        <v>30410</v>
      </c>
      <c r="B420" s="81" t="s">
        <v>1580</v>
      </c>
      <c r="C420" s="81" t="n">
        <v>30</v>
      </c>
      <c r="D420" s="81"/>
    </row>
    <row r="421" customFormat="false" ht="14.4" hidden="false" customHeight="false" outlineLevel="0" collapsed="false">
      <c r="A421" s="81" t="n">
        <v>30410</v>
      </c>
      <c r="B421" s="81" t="s">
        <v>463</v>
      </c>
      <c r="C421" s="81" t="n">
        <v>30</v>
      </c>
      <c r="D421" s="81"/>
    </row>
    <row r="422" customFormat="false" ht="14.4" hidden="false" customHeight="false" outlineLevel="0" collapsed="false">
      <c r="A422" s="81" t="n">
        <v>30411</v>
      </c>
      <c r="B422" s="81" t="s">
        <v>1581</v>
      </c>
      <c r="C422" s="81" t="n">
        <v>30</v>
      </c>
      <c r="D422" s="81"/>
    </row>
    <row r="423" customFormat="false" ht="14.4" hidden="false" customHeight="false" outlineLevel="0" collapsed="false">
      <c r="A423" s="81" t="n">
        <v>30411</v>
      </c>
      <c r="B423" s="81" t="s">
        <v>1582</v>
      </c>
      <c r="C423" s="81" t="n">
        <v>30</v>
      </c>
      <c r="D423" s="81"/>
    </row>
    <row r="424" customFormat="false" ht="14.4" hidden="false" customHeight="false" outlineLevel="0" collapsed="false">
      <c r="A424" s="81" t="n">
        <v>30412</v>
      </c>
      <c r="B424" s="81" t="s">
        <v>449</v>
      </c>
      <c r="C424" s="81" t="n">
        <v>30</v>
      </c>
      <c r="D424" s="81"/>
    </row>
    <row r="425" customFormat="false" ht="14.4" hidden="false" customHeight="false" outlineLevel="0" collapsed="false">
      <c r="A425" s="81" t="n">
        <v>30412</v>
      </c>
      <c r="B425" s="81" t="s">
        <v>1583</v>
      </c>
      <c r="C425" s="81" t="n">
        <v>30</v>
      </c>
      <c r="D425" s="81"/>
    </row>
    <row r="426" customFormat="false" ht="14.4" hidden="false" customHeight="false" outlineLevel="0" collapsed="false">
      <c r="A426" s="81" t="n">
        <v>30412</v>
      </c>
      <c r="B426" s="81" t="s">
        <v>1584</v>
      </c>
      <c r="C426" s="81" t="n">
        <v>30</v>
      </c>
      <c r="D426" s="81"/>
    </row>
    <row r="427" customFormat="false" ht="14.4" hidden="false" customHeight="false" outlineLevel="0" collapsed="false">
      <c r="A427" s="81" t="n">
        <v>30412</v>
      </c>
      <c r="B427" s="81" t="s">
        <v>1585</v>
      </c>
      <c r="C427" s="81" t="n">
        <v>30</v>
      </c>
      <c r="D427" s="81"/>
    </row>
    <row r="428" customFormat="false" ht="14.4" hidden="false" customHeight="false" outlineLevel="0" collapsed="false">
      <c r="A428" s="81" t="n">
        <v>30413</v>
      </c>
      <c r="B428" s="81" t="s">
        <v>1586</v>
      </c>
      <c r="C428" s="81" t="n">
        <v>30</v>
      </c>
      <c r="D428" s="81"/>
    </row>
    <row r="429" customFormat="false" ht="14.4" hidden="false" customHeight="false" outlineLevel="0" collapsed="false">
      <c r="A429" s="81" t="n">
        <v>30413</v>
      </c>
      <c r="B429" s="81" t="s">
        <v>922</v>
      </c>
      <c r="C429" s="81" t="n">
        <v>30</v>
      </c>
      <c r="D429" s="81"/>
    </row>
    <row r="430" customFormat="false" ht="14.4" hidden="false" customHeight="false" outlineLevel="0" collapsed="false">
      <c r="A430" s="81" t="n">
        <v>30413</v>
      </c>
      <c r="B430" s="81" t="s">
        <v>1587</v>
      </c>
      <c r="C430" s="81" t="n">
        <v>30</v>
      </c>
      <c r="D430" s="81"/>
    </row>
    <row r="431" customFormat="false" ht="14.4" hidden="false" customHeight="false" outlineLevel="0" collapsed="false">
      <c r="A431" s="81" t="n">
        <v>30413</v>
      </c>
      <c r="B431" s="81" t="s">
        <v>1588</v>
      </c>
      <c r="C431" s="81" t="n">
        <v>30</v>
      </c>
      <c r="D431" s="81"/>
    </row>
    <row r="432" customFormat="false" ht="14.4" hidden="false" customHeight="false" outlineLevel="0" collapsed="false">
      <c r="A432" s="81" t="n">
        <v>30413</v>
      </c>
      <c r="B432" s="81" t="s">
        <v>1589</v>
      </c>
      <c r="C432" s="81" t="n">
        <v>30</v>
      </c>
      <c r="D432" s="81"/>
    </row>
    <row r="433" customFormat="false" ht="14.4" hidden="false" customHeight="false" outlineLevel="0" collapsed="false">
      <c r="A433" s="81" t="n">
        <v>30414</v>
      </c>
      <c r="B433" s="81" t="s">
        <v>890</v>
      </c>
      <c r="C433" s="81" t="n">
        <v>30</v>
      </c>
      <c r="D433" s="81"/>
    </row>
    <row r="434" customFormat="false" ht="14.4" hidden="false" customHeight="false" outlineLevel="0" collapsed="false">
      <c r="A434" s="81" t="n">
        <v>30414</v>
      </c>
      <c r="B434" s="81" t="s">
        <v>1590</v>
      </c>
      <c r="C434" s="81" t="n">
        <v>30</v>
      </c>
      <c r="D434" s="81"/>
    </row>
    <row r="435" customFormat="false" ht="14.4" hidden="false" customHeight="false" outlineLevel="0" collapsed="false">
      <c r="A435" s="81" t="n">
        <v>30414</v>
      </c>
      <c r="B435" s="81" t="s">
        <v>1591</v>
      </c>
      <c r="C435" s="81" t="n">
        <v>30</v>
      </c>
      <c r="D435" s="81"/>
    </row>
    <row r="436" customFormat="false" ht="14.4" hidden="false" customHeight="false" outlineLevel="0" collapsed="false">
      <c r="A436" s="81" t="n">
        <v>30420</v>
      </c>
      <c r="B436" s="81" t="s">
        <v>419</v>
      </c>
      <c r="C436" s="81" t="n">
        <v>30</v>
      </c>
      <c r="D436" s="81"/>
    </row>
    <row r="437" customFormat="false" ht="14.4" hidden="false" customHeight="false" outlineLevel="0" collapsed="false">
      <c r="A437" s="81" t="n">
        <v>30420</v>
      </c>
      <c r="B437" s="81" t="s">
        <v>1592</v>
      </c>
      <c r="C437" s="81" t="n">
        <v>30</v>
      </c>
      <c r="D437" s="81"/>
    </row>
    <row r="438" customFormat="false" ht="14.4" hidden="false" customHeight="false" outlineLevel="0" collapsed="false">
      <c r="A438" s="81" t="n">
        <v>30420</v>
      </c>
      <c r="B438" s="81" t="s">
        <v>125</v>
      </c>
      <c r="C438" s="81" t="n">
        <v>30</v>
      </c>
      <c r="D438" s="81"/>
    </row>
    <row r="439" customFormat="false" ht="14.4" hidden="false" customHeight="false" outlineLevel="0" collapsed="false">
      <c r="A439" s="81" t="n">
        <v>30420</v>
      </c>
      <c r="B439" s="81" t="s">
        <v>1593</v>
      </c>
      <c r="C439" s="81" t="n">
        <v>30</v>
      </c>
      <c r="D439" s="81"/>
    </row>
    <row r="440" customFormat="false" ht="14.4" hidden="false" customHeight="false" outlineLevel="0" collapsed="false">
      <c r="A440" s="81" t="n">
        <v>30420</v>
      </c>
      <c r="B440" s="81" t="s">
        <v>1594</v>
      </c>
      <c r="C440" s="81" t="n">
        <v>30</v>
      </c>
      <c r="D440" s="81"/>
    </row>
    <row r="441" customFormat="false" ht="14.4" hidden="false" customHeight="false" outlineLevel="0" collapsed="false">
      <c r="A441" s="81" t="n">
        <v>30420</v>
      </c>
      <c r="B441" s="81" t="s">
        <v>1595</v>
      </c>
      <c r="C441" s="81" t="n">
        <v>30</v>
      </c>
      <c r="D441" s="81"/>
    </row>
    <row r="442" customFormat="false" ht="14.4" hidden="false" customHeight="false" outlineLevel="0" collapsed="false">
      <c r="A442" s="81" t="n">
        <v>30420</v>
      </c>
      <c r="B442" s="81" t="s">
        <v>1596</v>
      </c>
      <c r="C442" s="81" t="n">
        <v>30</v>
      </c>
      <c r="D442" s="81"/>
    </row>
    <row r="443" customFormat="false" ht="14.4" hidden="false" customHeight="false" outlineLevel="0" collapsed="false">
      <c r="A443" s="81" t="n">
        <v>30420</v>
      </c>
      <c r="B443" s="81" t="s">
        <v>442</v>
      </c>
      <c r="C443" s="81" t="n">
        <v>30</v>
      </c>
      <c r="D443" s="81"/>
    </row>
    <row r="444" customFormat="false" ht="14.4" hidden="false" customHeight="false" outlineLevel="0" collapsed="false">
      <c r="A444" s="81" t="n">
        <v>30430</v>
      </c>
      <c r="B444" s="81" t="s">
        <v>145</v>
      </c>
      <c r="C444" s="81" t="n">
        <v>30</v>
      </c>
      <c r="D444" s="81"/>
    </row>
    <row r="445" customFormat="false" ht="14.4" hidden="false" customHeight="false" outlineLevel="0" collapsed="false">
      <c r="A445" s="81" t="n">
        <v>30438</v>
      </c>
      <c r="B445" s="81" t="s">
        <v>613</v>
      </c>
      <c r="C445" s="81" t="n">
        <v>30</v>
      </c>
      <c r="D445" s="81"/>
    </row>
    <row r="446" customFormat="false" ht="14.4" hidden="false" customHeight="false" outlineLevel="0" collapsed="false">
      <c r="A446" s="81" t="n">
        <v>30439</v>
      </c>
      <c r="B446" s="81" t="s">
        <v>610</v>
      </c>
      <c r="C446" s="81" t="n">
        <v>30</v>
      </c>
      <c r="D446" s="81"/>
    </row>
    <row r="447" customFormat="false" ht="14.4" hidden="false" customHeight="false" outlineLevel="0" collapsed="false">
      <c r="A447" s="81" t="n">
        <v>30439</v>
      </c>
      <c r="B447" s="81" t="s">
        <v>611</v>
      </c>
      <c r="C447" s="81" t="n">
        <v>30</v>
      </c>
      <c r="D447" s="81"/>
    </row>
    <row r="448" customFormat="false" ht="14.4" hidden="false" customHeight="false" outlineLevel="0" collapsed="false">
      <c r="A448" s="81" t="n">
        <v>30439</v>
      </c>
      <c r="B448" s="81" t="s">
        <v>612</v>
      </c>
      <c r="C448" s="81" t="n">
        <v>30</v>
      </c>
      <c r="D448" s="81"/>
    </row>
    <row r="449" customFormat="false" ht="14.4" hidden="false" customHeight="false" outlineLevel="0" collapsed="false">
      <c r="A449" s="81" t="n">
        <v>30439</v>
      </c>
      <c r="B449" s="81" t="s">
        <v>614</v>
      </c>
      <c r="C449" s="81" t="n">
        <v>30</v>
      </c>
      <c r="D449" s="81"/>
    </row>
    <row r="450" customFormat="false" ht="14.4" hidden="false" customHeight="false" outlineLevel="0" collapsed="false">
      <c r="A450" s="81" t="n">
        <v>30439</v>
      </c>
      <c r="B450" s="81" t="s">
        <v>1597</v>
      </c>
      <c r="C450" s="81" t="n">
        <v>30</v>
      </c>
      <c r="D450" s="81"/>
    </row>
    <row r="451" customFormat="false" ht="14.4" hidden="false" customHeight="false" outlineLevel="0" collapsed="false">
      <c r="A451" s="81" t="n">
        <v>30439</v>
      </c>
      <c r="B451" s="81" t="s">
        <v>1598</v>
      </c>
      <c r="C451" s="81" t="n">
        <v>30</v>
      </c>
      <c r="D451" s="81"/>
    </row>
    <row r="452" customFormat="false" ht="14.4" hidden="false" customHeight="false" outlineLevel="0" collapsed="false">
      <c r="A452" s="81" t="n">
        <v>30439</v>
      </c>
      <c r="B452" s="81" t="s">
        <v>1599</v>
      </c>
      <c r="C452" s="81" t="n">
        <v>30</v>
      </c>
      <c r="D452" s="81"/>
    </row>
    <row r="453" customFormat="false" ht="14.4" hidden="false" customHeight="false" outlineLevel="0" collapsed="false">
      <c r="A453" s="81" t="n">
        <v>30439</v>
      </c>
      <c r="B453" s="81" t="s">
        <v>1600</v>
      </c>
      <c r="C453" s="81" t="n">
        <v>30</v>
      </c>
      <c r="D453" s="81"/>
    </row>
    <row r="454" customFormat="false" ht="14.4" hidden="false" customHeight="false" outlineLevel="0" collapsed="false">
      <c r="A454" s="81" t="n">
        <v>30439</v>
      </c>
      <c r="B454" s="81" t="s">
        <v>1601</v>
      </c>
      <c r="C454" s="81" t="n">
        <v>30</v>
      </c>
      <c r="D454" s="81"/>
    </row>
    <row r="455" customFormat="false" ht="14.4" hidden="false" customHeight="false" outlineLevel="0" collapsed="false">
      <c r="A455" s="81" t="n">
        <v>30439</v>
      </c>
      <c r="B455" s="81" t="s">
        <v>1602</v>
      </c>
      <c r="C455" s="81" t="n">
        <v>30</v>
      </c>
      <c r="D455" s="81"/>
    </row>
    <row r="456" customFormat="false" ht="14.4" hidden="false" customHeight="false" outlineLevel="0" collapsed="false">
      <c r="A456" s="81" t="n">
        <v>30439</v>
      </c>
      <c r="B456" s="81" t="s">
        <v>1603</v>
      </c>
      <c r="C456" s="81" t="n">
        <v>30</v>
      </c>
      <c r="D456" s="81"/>
    </row>
    <row r="457" customFormat="false" ht="14.4" hidden="false" customHeight="false" outlineLevel="0" collapsed="false">
      <c r="A457" s="81" t="n">
        <v>30440</v>
      </c>
      <c r="B457" s="81" t="s">
        <v>189</v>
      </c>
      <c r="C457" s="81" t="n">
        <v>30</v>
      </c>
      <c r="D457" s="81"/>
    </row>
    <row r="458" customFormat="false" ht="14.4" hidden="false" customHeight="false" outlineLevel="0" collapsed="false">
      <c r="A458" s="81" t="n">
        <v>30441</v>
      </c>
      <c r="B458" s="81" t="s">
        <v>899</v>
      </c>
      <c r="C458" s="81" t="n">
        <v>30</v>
      </c>
      <c r="D458" s="81"/>
    </row>
    <row r="459" customFormat="false" ht="14.4" hidden="false" customHeight="false" outlineLevel="0" collapsed="false">
      <c r="A459" s="81" t="n">
        <v>30441</v>
      </c>
      <c r="B459" s="81" t="s">
        <v>1604</v>
      </c>
      <c r="C459" s="81" t="n">
        <v>30</v>
      </c>
      <c r="D459" s="81"/>
    </row>
    <row r="460" customFormat="false" ht="14.4" hidden="false" customHeight="false" outlineLevel="0" collapsed="false">
      <c r="A460" s="81" t="n">
        <v>30441</v>
      </c>
      <c r="B460" s="81" t="s">
        <v>1605</v>
      </c>
      <c r="C460" s="81" t="n">
        <v>30</v>
      </c>
      <c r="D460" s="81"/>
    </row>
    <row r="461" customFormat="false" ht="14.4" hidden="false" customHeight="false" outlineLevel="0" collapsed="false">
      <c r="A461" s="81" t="n">
        <v>30441</v>
      </c>
      <c r="B461" s="81" t="s">
        <v>1606</v>
      </c>
      <c r="C461" s="81" t="n">
        <v>30</v>
      </c>
      <c r="D461" s="81"/>
    </row>
    <row r="462" customFormat="false" ht="14.4" hidden="false" customHeight="false" outlineLevel="0" collapsed="false">
      <c r="A462" s="81" t="n">
        <v>30441</v>
      </c>
      <c r="B462" s="81" t="s">
        <v>1607</v>
      </c>
      <c r="C462" s="81" t="n">
        <v>30</v>
      </c>
      <c r="D462" s="81"/>
    </row>
    <row r="463" customFormat="false" ht="14.4" hidden="false" customHeight="false" outlineLevel="0" collapsed="false">
      <c r="A463" s="81" t="n">
        <v>30441</v>
      </c>
      <c r="B463" s="81" t="s">
        <v>1608</v>
      </c>
      <c r="C463" s="81" t="n">
        <v>30</v>
      </c>
      <c r="D463" s="81"/>
    </row>
    <row r="464" customFormat="false" ht="14.4" hidden="false" customHeight="false" outlineLevel="0" collapsed="false">
      <c r="A464" s="81" t="n">
        <v>30441</v>
      </c>
      <c r="B464" s="81" t="s">
        <v>1609</v>
      </c>
      <c r="C464" s="81" t="n">
        <v>30</v>
      </c>
      <c r="D464" s="81"/>
    </row>
    <row r="465" customFormat="false" ht="14.4" hidden="false" customHeight="false" outlineLevel="0" collapsed="false">
      <c r="A465" s="81" t="n">
        <v>30442</v>
      </c>
      <c r="B465" s="81" t="s">
        <v>888</v>
      </c>
      <c r="C465" s="81" t="n">
        <v>30</v>
      </c>
      <c r="D465" s="81"/>
    </row>
    <row r="466" customFormat="false" ht="14.4" hidden="false" customHeight="false" outlineLevel="0" collapsed="false">
      <c r="A466" s="81" t="n">
        <v>30442</v>
      </c>
      <c r="B466" s="81" t="s">
        <v>893</v>
      </c>
      <c r="C466" s="81" t="n">
        <v>30</v>
      </c>
      <c r="D466" s="81"/>
    </row>
    <row r="467" customFormat="false" ht="14.4" hidden="false" customHeight="false" outlineLevel="0" collapsed="false">
      <c r="A467" s="81" t="n">
        <v>30442</v>
      </c>
      <c r="B467" s="81" t="s">
        <v>897</v>
      </c>
      <c r="C467" s="81" t="n">
        <v>30</v>
      </c>
      <c r="D467" s="81"/>
    </row>
    <row r="468" customFormat="false" ht="14.4" hidden="false" customHeight="false" outlineLevel="0" collapsed="false">
      <c r="A468" s="81" t="n">
        <v>30442</v>
      </c>
      <c r="B468" s="81" t="s">
        <v>903</v>
      </c>
      <c r="C468" s="81" t="n">
        <v>30</v>
      </c>
      <c r="D468" s="81"/>
    </row>
    <row r="469" customFormat="false" ht="14.4" hidden="false" customHeight="false" outlineLevel="0" collapsed="false">
      <c r="A469" s="81" t="n">
        <v>30442</v>
      </c>
      <c r="B469" s="81" t="s">
        <v>942</v>
      </c>
      <c r="C469" s="81" t="n">
        <v>30</v>
      </c>
      <c r="D469" s="81"/>
    </row>
    <row r="470" customFormat="false" ht="14.4" hidden="false" customHeight="false" outlineLevel="0" collapsed="false">
      <c r="A470" s="81" t="n">
        <v>30442</v>
      </c>
      <c r="B470" s="81" t="s">
        <v>1610</v>
      </c>
      <c r="C470" s="81" t="n">
        <v>30</v>
      </c>
      <c r="D470" s="81"/>
    </row>
    <row r="471" customFormat="false" ht="14.4" hidden="false" customHeight="false" outlineLevel="0" collapsed="false">
      <c r="A471" s="81" t="n">
        <v>30442</v>
      </c>
      <c r="B471" s="81" t="s">
        <v>945</v>
      </c>
      <c r="C471" s="81" t="n">
        <v>30</v>
      </c>
      <c r="D471" s="81"/>
    </row>
    <row r="472" customFormat="false" ht="14.4" hidden="false" customHeight="false" outlineLevel="0" collapsed="false">
      <c r="A472" s="81" t="n">
        <v>30442</v>
      </c>
      <c r="B472" s="81" t="s">
        <v>948</v>
      </c>
      <c r="C472" s="81" t="n">
        <v>30</v>
      </c>
      <c r="D472" s="81"/>
    </row>
    <row r="473" customFormat="false" ht="14.4" hidden="false" customHeight="false" outlineLevel="0" collapsed="false">
      <c r="A473" s="81" t="n">
        <v>30442</v>
      </c>
      <c r="B473" s="81" t="s">
        <v>1611</v>
      </c>
      <c r="C473" s="81" t="n">
        <v>30</v>
      </c>
      <c r="D473" s="81"/>
    </row>
    <row r="474" customFormat="false" ht="14.4" hidden="false" customHeight="false" outlineLevel="0" collapsed="false">
      <c r="A474" s="81" t="n">
        <v>30442</v>
      </c>
      <c r="B474" s="81" t="s">
        <v>1612</v>
      </c>
      <c r="C474" s="81" t="n">
        <v>30</v>
      </c>
      <c r="D474" s="81"/>
    </row>
    <row r="475" customFormat="false" ht="14.4" hidden="false" customHeight="false" outlineLevel="0" collapsed="false">
      <c r="A475" s="81" t="n">
        <v>30500</v>
      </c>
      <c r="B475" s="81" t="s">
        <v>1613</v>
      </c>
      <c r="C475" s="81" t="n">
        <v>30</v>
      </c>
      <c r="D475" s="81"/>
    </row>
    <row r="476" customFormat="false" ht="14.4" hidden="false" customHeight="false" outlineLevel="0" collapsed="false">
      <c r="A476" s="81" t="n">
        <v>30500</v>
      </c>
      <c r="B476" s="81" t="s">
        <v>876</v>
      </c>
      <c r="C476" s="81" t="n">
        <v>30</v>
      </c>
      <c r="D476" s="81"/>
    </row>
    <row r="477" customFormat="false" ht="14.4" hidden="false" customHeight="false" outlineLevel="0" collapsed="false">
      <c r="A477" s="81" t="n">
        <v>30508</v>
      </c>
      <c r="B477" s="81" t="s">
        <v>1614</v>
      </c>
      <c r="C477" s="81" t="n">
        <v>30</v>
      </c>
      <c r="D477" s="81"/>
    </row>
    <row r="478" customFormat="false" ht="14.4" hidden="false" customHeight="false" outlineLevel="0" collapsed="false">
      <c r="A478" s="81" t="n">
        <v>30509</v>
      </c>
      <c r="B478" s="81" t="s">
        <v>1615</v>
      </c>
      <c r="C478" s="81" t="n">
        <v>30</v>
      </c>
      <c r="D478" s="81"/>
    </row>
    <row r="479" customFormat="false" ht="14.4" hidden="false" customHeight="false" outlineLevel="0" collapsed="false">
      <c r="A479" s="81" t="n">
        <v>30509</v>
      </c>
      <c r="B479" s="81" t="s">
        <v>1616</v>
      </c>
      <c r="C479" s="81" t="n">
        <v>30</v>
      </c>
      <c r="D479" s="81"/>
    </row>
    <row r="480" customFormat="false" ht="14.4" hidden="false" customHeight="false" outlineLevel="0" collapsed="false">
      <c r="A480" s="81" t="n">
        <v>30509</v>
      </c>
      <c r="B480" s="81" t="s">
        <v>1617</v>
      </c>
      <c r="C480" s="81" t="n">
        <v>30</v>
      </c>
      <c r="D480" s="81"/>
    </row>
    <row r="481" customFormat="false" ht="14.4" hidden="false" customHeight="false" outlineLevel="0" collapsed="false">
      <c r="A481" s="81" t="n">
        <v>30509</v>
      </c>
      <c r="B481" s="81" t="s">
        <v>1161</v>
      </c>
      <c r="C481" s="81" t="n">
        <v>30</v>
      </c>
      <c r="D481" s="81"/>
    </row>
    <row r="482" customFormat="false" ht="14.4" hidden="false" customHeight="false" outlineLevel="0" collapsed="false">
      <c r="A482" s="81" t="n">
        <v>30509</v>
      </c>
      <c r="B482" s="81" t="s">
        <v>1618</v>
      </c>
      <c r="C482" s="81" t="n">
        <v>30</v>
      </c>
      <c r="D482" s="81"/>
    </row>
    <row r="483" customFormat="false" ht="14.4" hidden="false" customHeight="false" outlineLevel="0" collapsed="false">
      <c r="A483" s="81" t="n">
        <v>30509</v>
      </c>
      <c r="B483" s="81" t="s">
        <v>1619</v>
      </c>
      <c r="C483" s="81" t="n">
        <v>30</v>
      </c>
      <c r="D483" s="81"/>
    </row>
    <row r="484" customFormat="false" ht="14.4" hidden="false" customHeight="false" outlineLevel="0" collapsed="false">
      <c r="A484" s="81" t="n">
        <v>30509</v>
      </c>
      <c r="B484" s="81" t="s">
        <v>1620</v>
      </c>
      <c r="C484" s="81" t="n">
        <v>30</v>
      </c>
      <c r="D484" s="81"/>
    </row>
    <row r="485" customFormat="false" ht="14.4" hidden="false" customHeight="false" outlineLevel="0" collapsed="false">
      <c r="A485" s="81" t="n">
        <v>30509</v>
      </c>
      <c r="B485" s="81" t="s">
        <v>1621</v>
      </c>
      <c r="C485" s="81" t="n">
        <v>30</v>
      </c>
      <c r="D485" s="81"/>
    </row>
    <row r="486" customFormat="false" ht="14.4" hidden="false" customHeight="false" outlineLevel="0" collapsed="false">
      <c r="A486" s="81" t="n">
        <v>30510</v>
      </c>
      <c r="B486" s="81" t="s">
        <v>246</v>
      </c>
      <c r="C486" s="81" t="n">
        <v>30</v>
      </c>
      <c r="D486" s="81"/>
    </row>
    <row r="487" customFormat="false" ht="14.4" hidden="false" customHeight="false" outlineLevel="0" collapsed="false">
      <c r="A487" s="81" t="n">
        <v>30520</v>
      </c>
      <c r="B487" s="81" t="s">
        <v>167</v>
      </c>
      <c r="C487" s="81" t="n">
        <v>30</v>
      </c>
      <c r="D487" s="81"/>
    </row>
    <row r="488" customFormat="false" ht="14.4" hidden="false" customHeight="false" outlineLevel="0" collapsed="false">
      <c r="A488" s="81" t="n">
        <v>30528</v>
      </c>
      <c r="B488" s="81" t="s">
        <v>1622</v>
      </c>
      <c r="C488" s="81" t="n">
        <v>30</v>
      </c>
      <c r="D488" s="81"/>
    </row>
    <row r="489" customFormat="false" ht="14.4" hidden="false" customHeight="false" outlineLevel="0" collapsed="false">
      <c r="A489" s="81" t="n">
        <v>30528</v>
      </c>
      <c r="B489" s="81" t="s">
        <v>1623</v>
      </c>
      <c r="C489" s="81" t="n">
        <v>30</v>
      </c>
      <c r="D489" s="81"/>
    </row>
    <row r="490" customFormat="false" ht="14.4" hidden="false" customHeight="false" outlineLevel="0" collapsed="false">
      <c r="A490" s="81" t="n">
        <v>30528</v>
      </c>
      <c r="B490" s="81" t="s">
        <v>669</v>
      </c>
      <c r="C490" s="81" t="n">
        <v>30</v>
      </c>
      <c r="D490" s="81"/>
    </row>
    <row r="491" customFormat="false" ht="14.4" hidden="false" customHeight="false" outlineLevel="0" collapsed="false">
      <c r="A491" s="81" t="n">
        <v>30529</v>
      </c>
      <c r="B491" s="81" t="s">
        <v>1624</v>
      </c>
      <c r="C491" s="81" t="n">
        <v>30</v>
      </c>
      <c r="D491" s="81"/>
    </row>
    <row r="492" customFormat="false" ht="14.4" hidden="false" customHeight="false" outlineLevel="0" collapsed="false">
      <c r="A492" s="81" t="n">
        <v>30529</v>
      </c>
      <c r="B492" s="81" t="s">
        <v>1625</v>
      </c>
      <c r="C492" s="81" t="n">
        <v>30</v>
      </c>
      <c r="D492" s="81"/>
    </row>
    <row r="493" customFormat="false" ht="14.4" hidden="false" customHeight="false" outlineLevel="0" collapsed="false">
      <c r="A493" s="81" t="n">
        <v>30529</v>
      </c>
      <c r="B493" s="81" t="s">
        <v>675</v>
      </c>
      <c r="C493" s="81" t="n">
        <v>30</v>
      </c>
      <c r="D493" s="81"/>
    </row>
    <row r="494" customFormat="false" ht="14.4" hidden="false" customHeight="false" outlineLevel="0" collapsed="false">
      <c r="A494" s="81" t="n">
        <v>30529</v>
      </c>
      <c r="B494" s="81" t="s">
        <v>1626</v>
      </c>
      <c r="C494" s="81" t="n">
        <v>30</v>
      </c>
      <c r="D494" s="81"/>
    </row>
    <row r="495" customFormat="false" ht="14.4" hidden="false" customHeight="false" outlineLevel="0" collapsed="false">
      <c r="A495" s="81" t="n">
        <v>30530</v>
      </c>
      <c r="B495" s="81" t="s">
        <v>1627</v>
      </c>
      <c r="C495" s="81" t="n">
        <v>30</v>
      </c>
      <c r="D495" s="81"/>
    </row>
    <row r="496" customFormat="false" ht="14.4" hidden="false" customHeight="false" outlineLevel="0" collapsed="false">
      <c r="A496" s="81" t="n">
        <v>30530</v>
      </c>
      <c r="B496" s="81" t="s">
        <v>1628</v>
      </c>
      <c r="C496" s="81" t="n">
        <v>30</v>
      </c>
      <c r="D496" s="81"/>
    </row>
    <row r="497" customFormat="false" ht="14.4" hidden="false" customHeight="false" outlineLevel="0" collapsed="false">
      <c r="A497" s="81" t="n">
        <v>30530</v>
      </c>
      <c r="B497" s="81" t="s">
        <v>1629</v>
      </c>
      <c r="C497" s="81" t="n">
        <v>30</v>
      </c>
      <c r="D497" s="81"/>
    </row>
    <row r="498" customFormat="false" ht="14.4" hidden="false" customHeight="false" outlineLevel="0" collapsed="false">
      <c r="A498" s="81" t="n">
        <v>30530</v>
      </c>
      <c r="B498" s="81" t="s">
        <v>1630</v>
      </c>
      <c r="C498" s="81" t="n">
        <v>30</v>
      </c>
      <c r="D498" s="81"/>
    </row>
    <row r="499" customFormat="false" ht="14.4" hidden="false" customHeight="false" outlineLevel="0" collapsed="false">
      <c r="A499" s="81" t="n">
        <v>30530</v>
      </c>
      <c r="B499" s="81" t="s">
        <v>155</v>
      </c>
      <c r="C499" s="81" t="n">
        <v>30</v>
      </c>
      <c r="D499" s="81"/>
    </row>
    <row r="500" customFormat="false" ht="14.4" hidden="false" customHeight="false" outlineLevel="0" collapsed="false">
      <c r="A500" s="81" t="n">
        <v>30530</v>
      </c>
      <c r="B500" s="81" t="s">
        <v>1631</v>
      </c>
      <c r="C500" s="81" t="n">
        <v>30</v>
      </c>
      <c r="D500" s="81"/>
    </row>
    <row r="501" customFormat="false" ht="14.4" hidden="false" customHeight="false" outlineLevel="0" collapsed="false">
      <c r="A501" s="81" t="n">
        <v>30530</v>
      </c>
      <c r="B501" s="81" t="s">
        <v>1632</v>
      </c>
      <c r="C501" s="81" t="n">
        <v>30</v>
      </c>
      <c r="D501" s="81"/>
    </row>
    <row r="502" customFormat="false" ht="14.4" hidden="false" customHeight="false" outlineLevel="0" collapsed="false">
      <c r="A502" s="81" t="n">
        <v>30530</v>
      </c>
      <c r="B502" s="81" t="s">
        <v>634</v>
      </c>
      <c r="C502" s="81" t="n">
        <v>30</v>
      </c>
      <c r="D502" s="81"/>
    </row>
    <row r="503" customFormat="false" ht="14.4" hidden="false" customHeight="false" outlineLevel="0" collapsed="false">
      <c r="A503" s="81" t="n">
        <v>30535</v>
      </c>
      <c r="B503" s="81" t="s">
        <v>624</v>
      </c>
      <c r="C503" s="81" t="n">
        <v>30</v>
      </c>
      <c r="D503" s="81"/>
    </row>
    <row r="504" customFormat="false" ht="14.4" hidden="false" customHeight="false" outlineLevel="0" collapsed="false">
      <c r="A504" s="81" t="n">
        <v>30536</v>
      </c>
      <c r="B504" s="81" t="s">
        <v>626</v>
      </c>
      <c r="C504" s="81" t="n">
        <v>30</v>
      </c>
      <c r="D504" s="81"/>
    </row>
    <row r="505" customFormat="false" ht="14.4" hidden="false" customHeight="false" outlineLevel="0" collapsed="false">
      <c r="A505" s="81" t="n">
        <v>30540</v>
      </c>
      <c r="B505" s="81" t="s">
        <v>1633</v>
      </c>
      <c r="C505" s="81" t="n">
        <v>30</v>
      </c>
      <c r="D505" s="81"/>
    </row>
    <row r="506" customFormat="false" ht="14.4" hidden="false" customHeight="false" outlineLevel="0" collapsed="false">
      <c r="A506" s="81" t="n">
        <v>30540</v>
      </c>
      <c r="B506" s="81" t="s">
        <v>405</v>
      </c>
      <c r="C506" s="81" t="n">
        <v>30</v>
      </c>
      <c r="D506" s="81"/>
    </row>
    <row r="507" customFormat="false" ht="14.4" hidden="false" customHeight="false" outlineLevel="0" collapsed="false">
      <c r="A507" s="81" t="n">
        <v>30540</v>
      </c>
      <c r="B507" s="81" t="s">
        <v>1634</v>
      </c>
      <c r="C507" s="81" t="n">
        <v>30</v>
      </c>
      <c r="D507" s="81"/>
    </row>
    <row r="508" customFormat="false" ht="14.4" hidden="false" customHeight="false" outlineLevel="0" collapsed="false">
      <c r="A508" s="81" t="n">
        <v>30540</v>
      </c>
      <c r="B508" s="81" t="s">
        <v>1635</v>
      </c>
      <c r="C508" s="81" t="n">
        <v>30</v>
      </c>
      <c r="D508" s="81"/>
    </row>
    <row r="509" customFormat="false" ht="14.4" hidden="false" customHeight="false" outlineLevel="0" collapsed="false">
      <c r="A509" s="81" t="n">
        <v>30540</v>
      </c>
      <c r="B509" s="81" t="s">
        <v>404</v>
      </c>
      <c r="C509" s="81" t="n">
        <v>30</v>
      </c>
      <c r="D509" s="81"/>
    </row>
    <row r="510" customFormat="false" ht="14.4" hidden="false" customHeight="false" outlineLevel="0" collapsed="false">
      <c r="A510" s="81" t="n">
        <v>30540</v>
      </c>
      <c r="B510" s="81" t="s">
        <v>117</v>
      </c>
      <c r="C510" s="81" t="n">
        <v>30</v>
      </c>
      <c r="D510" s="81"/>
    </row>
    <row r="511" customFormat="false" ht="14.4" hidden="false" customHeight="false" outlineLevel="0" collapsed="false">
      <c r="A511" s="81" t="n">
        <v>30540</v>
      </c>
      <c r="B511" s="81" t="s">
        <v>1636</v>
      </c>
      <c r="C511" s="81" t="n">
        <v>30</v>
      </c>
      <c r="D511" s="81"/>
    </row>
    <row r="512" customFormat="false" ht="14.4" hidden="false" customHeight="false" outlineLevel="0" collapsed="false">
      <c r="A512" s="81" t="n">
        <v>30540</v>
      </c>
      <c r="B512" s="81" t="s">
        <v>410</v>
      </c>
      <c r="C512" s="81" t="n">
        <v>30</v>
      </c>
      <c r="D512" s="81"/>
    </row>
    <row r="513" customFormat="false" ht="14.4" hidden="false" customHeight="false" outlineLevel="0" collapsed="false">
      <c r="A513" s="81" t="n">
        <v>30550</v>
      </c>
      <c r="B513" s="81" t="s">
        <v>82</v>
      </c>
      <c r="C513" s="81" t="n">
        <v>30</v>
      </c>
      <c r="D513" s="81"/>
    </row>
    <row r="514" customFormat="false" ht="14.4" hidden="false" customHeight="false" outlineLevel="0" collapsed="false">
      <c r="A514" s="81" t="n">
        <v>30550</v>
      </c>
      <c r="B514" s="81" t="s">
        <v>1637</v>
      </c>
      <c r="C514" s="81" t="n">
        <v>30</v>
      </c>
      <c r="D514" s="81"/>
    </row>
    <row r="515" customFormat="false" ht="14.4" hidden="false" customHeight="false" outlineLevel="0" collapsed="false">
      <c r="A515" s="81" t="n">
        <v>30558</v>
      </c>
      <c r="B515" s="81" t="s">
        <v>1638</v>
      </c>
      <c r="C515" s="81" t="n">
        <v>30</v>
      </c>
      <c r="D515" s="81"/>
    </row>
    <row r="516" customFormat="false" ht="14.4" hidden="false" customHeight="false" outlineLevel="0" collapsed="false">
      <c r="A516" s="81" t="n">
        <v>30558</v>
      </c>
      <c r="B516" s="81" t="s">
        <v>1639</v>
      </c>
      <c r="C516" s="81" t="n">
        <v>30</v>
      </c>
      <c r="D516" s="81"/>
    </row>
    <row r="517" customFormat="false" ht="14.4" hidden="false" customHeight="false" outlineLevel="0" collapsed="false">
      <c r="A517" s="81" t="n">
        <v>30558</v>
      </c>
      <c r="B517" s="81" t="s">
        <v>194</v>
      </c>
      <c r="C517" s="81" t="n">
        <v>30</v>
      </c>
      <c r="D517" s="81"/>
    </row>
    <row r="518" customFormat="false" ht="14.4" hidden="false" customHeight="false" outlineLevel="0" collapsed="false">
      <c r="A518" s="81" t="n">
        <v>30558</v>
      </c>
      <c r="B518" s="81" t="s">
        <v>1640</v>
      </c>
      <c r="C518" s="81" t="n">
        <v>30</v>
      </c>
      <c r="D518" s="81"/>
    </row>
    <row r="519" customFormat="false" ht="14.4" hidden="false" customHeight="false" outlineLevel="0" collapsed="false">
      <c r="A519" s="81" t="n">
        <v>30558</v>
      </c>
      <c r="B519" s="81" t="s">
        <v>1641</v>
      </c>
      <c r="C519" s="81" t="n">
        <v>30</v>
      </c>
      <c r="D519" s="81"/>
    </row>
    <row r="520" customFormat="false" ht="14.4" hidden="false" customHeight="false" outlineLevel="0" collapsed="false">
      <c r="A520" s="81" t="n">
        <v>30559</v>
      </c>
      <c r="B520" s="81" t="s">
        <v>1642</v>
      </c>
      <c r="C520" s="81" t="n">
        <v>30</v>
      </c>
      <c r="D520" s="81"/>
    </row>
    <row r="521" customFormat="false" ht="14.4" hidden="false" customHeight="false" outlineLevel="0" collapsed="false">
      <c r="A521" s="81" t="n">
        <v>30559</v>
      </c>
      <c r="B521" s="81" t="s">
        <v>1643</v>
      </c>
      <c r="C521" s="81" t="n">
        <v>30</v>
      </c>
      <c r="D521" s="81"/>
    </row>
    <row r="522" customFormat="false" ht="14.4" hidden="false" customHeight="false" outlineLevel="0" collapsed="false">
      <c r="A522" s="81" t="n">
        <v>30559</v>
      </c>
      <c r="B522" s="81" t="s">
        <v>1644</v>
      </c>
      <c r="C522" s="81" t="n">
        <v>30</v>
      </c>
      <c r="D522" s="81"/>
    </row>
    <row r="523" customFormat="false" ht="14.4" hidden="false" customHeight="false" outlineLevel="0" collapsed="false">
      <c r="A523" s="81" t="n">
        <v>30559</v>
      </c>
      <c r="B523" s="81" t="s">
        <v>1645</v>
      </c>
      <c r="C523" s="81" t="n">
        <v>30</v>
      </c>
      <c r="D523" s="81"/>
    </row>
    <row r="524" customFormat="false" ht="14.4" hidden="false" customHeight="false" outlineLevel="0" collapsed="false">
      <c r="A524" s="81" t="n">
        <v>30559</v>
      </c>
      <c r="B524" s="81" t="s">
        <v>1646</v>
      </c>
      <c r="C524" s="81" t="n">
        <v>30</v>
      </c>
      <c r="D524" s="81"/>
    </row>
    <row r="525" customFormat="false" ht="14.4" hidden="false" customHeight="false" outlineLevel="0" collapsed="false">
      <c r="A525" s="81" t="n">
        <v>30559</v>
      </c>
      <c r="B525" s="81" t="s">
        <v>1647</v>
      </c>
      <c r="C525" s="81" t="n">
        <v>30</v>
      </c>
      <c r="D525" s="81"/>
    </row>
    <row r="526" customFormat="false" ht="14.4" hidden="false" customHeight="false" outlineLevel="0" collapsed="false">
      <c r="A526" s="81" t="n">
        <v>30559</v>
      </c>
      <c r="B526" s="81" t="s">
        <v>1648</v>
      </c>
      <c r="C526" s="81" t="n">
        <v>30</v>
      </c>
      <c r="D526" s="81"/>
    </row>
    <row r="527" customFormat="false" ht="14.4" hidden="false" customHeight="false" outlineLevel="0" collapsed="false">
      <c r="A527" s="81" t="n">
        <v>30559</v>
      </c>
      <c r="B527" s="81" t="s">
        <v>202</v>
      </c>
      <c r="C527" s="81" t="n">
        <v>30</v>
      </c>
      <c r="D527" s="81"/>
    </row>
    <row r="528" customFormat="false" ht="14.4" hidden="false" customHeight="false" outlineLevel="0" collapsed="false">
      <c r="A528" s="81" t="n">
        <v>30559</v>
      </c>
      <c r="B528" s="81" t="s">
        <v>1649</v>
      </c>
      <c r="C528" s="81" t="n">
        <v>30</v>
      </c>
      <c r="D528" s="81"/>
    </row>
    <row r="529" customFormat="false" ht="14.4" hidden="false" customHeight="false" outlineLevel="0" collapsed="false">
      <c r="A529" s="81" t="n">
        <v>30559</v>
      </c>
      <c r="B529" s="81" t="s">
        <v>1650</v>
      </c>
      <c r="C529" s="81" t="n">
        <v>30</v>
      </c>
      <c r="D529" s="81"/>
    </row>
    <row r="530" customFormat="false" ht="14.4" hidden="false" customHeight="false" outlineLevel="0" collapsed="false">
      <c r="A530" s="81" t="n">
        <v>30559</v>
      </c>
      <c r="B530" s="81" t="s">
        <v>1651</v>
      </c>
      <c r="C530" s="81" t="n">
        <v>30</v>
      </c>
      <c r="D530" s="81"/>
    </row>
    <row r="531" customFormat="false" ht="14.4" hidden="false" customHeight="false" outlineLevel="0" collapsed="false">
      <c r="A531" s="81" t="n">
        <v>30560</v>
      </c>
      <c r="B531" s="81" t="s">
        <v>99</v>
      </c>
      <c r="C531" s="81" t="n">
        <v>30</v>
      </c>
      <c r="D531" s="81"/>
    </row>
    <row r="532" customFormat="false" ht="14.4" hidden="false" customHeight="false" outlineLevel="0" collapsed="false">
      <c r="A532" s="81" t="n">
        <v>30560</v>
      </c>
      <c r="B532" s="81" t="s">
        <v>1652</v>
      </c>
      <c r="C532" s="81" t="n">
        <v>30</v>
      </c>
      <c r="D532" s="81"/>
    </row>
    <row r="533" customFormat="false" ht="14.4" hidden="false" customHeight="false" outlineLevel="0" collapsed="false">
      <c r="A533" s="81" t="n">
        <v>30561</v>
      </c>
      <c r="B533" s="81" t="s">
        <v>1653</v>
      </c>
      <c r="C533" s="81" t="n">
        <v>30</v>
      </c>
      <c r="D533" s="81"/>
    </row>
    <row r="534" customFormat="false" ht="14.4" hidden="false" customHeight="false" outlineLevel="0" collapsed="false">
      <c r="A534" s="81" t="n">
        <v>30561</v>
      </c>
      <c r="B534" s="81" t="s">
        <v>1654</v>
      </c>
      <c r="C534" s="81" t="n">
        <v>30</v>
      </c>
      <c r="D534" s="81"/>
    </row>
    <row r="535" customFormat="false" ht="14.4" hidden="false" customHeight="false" outlineLevel="0" collapsed="false">
      <c r="A535" s="81" t="n">
        <v>30562</v>
      </c>
      <c r="B535" s="81" t="s">
        <v>150</v>
      </c>
      <c r="C535" s="81" t="n">
        <v>30</v>
      </c>
      <c r="D535" s="81"/>
    </row>
    <row r="536" customFormat="false" ht="14.4" hidden="false" customHeight="false" outlineLevel="0" collapsed="false">
      <c r="A536" s="81" t="n">
        <v>30563</v>
      </c>
      <c r="B536" s="81" t="s">
        <v>1655</v>
      </c>
      <c r="C536" s="81" t="n">
        <v>30</v>
      </c>
      <c r="D536" s="81"/>
    </row>
    <row r="537" customFormat="false" ht="14.4" hidden="false" customHeight="false" outlineLevel="0" collapsed="false">
      <c r="A537" s="81" t="n">
        <v>30564</v>
      </c>
      <c r="B537" s="81" t="s">
        <v>179</v>
      </c>
      <c r="C537" s="81" t="n">
        <v>30</v>
      </c>
      <c r="D537" s="81"/>
    </row>
    <row r="538" customFormat="false" ht="14.4" hidden="false" customHeight="false" outlineLevel="0" collapsed="false">
      <c r="A538" s="81" t="n">
        <v>30565</v>
      </c>
      <c r="B538" s="81" t="s">
        <v>1656</v>
      </c>
      <c r="C538" s="81" t="n">
        <v>30</v>
      </c>
      <c r="D538" s="81"/>
    </row>
    <row r="539" customFormat="false" ht="14.4" hidden="false" customHeight="false" outlineLevel="0" collapsed="false">
      <c r="A539" s="81" t="n">
        <v>30565</v>
      </c>
      <c r="B539" s="81" t="s">
        <v>1657</v>
      </c>
      <c r="C539" s="81" t="n">
        <v>30</v>
      </c>
      <c r="D539" s="81"/>
    </row>
    <row r="540" customFormat="false" ht="14.4" hidden="false" customHeight="false" outlineLevel="0" collapsed="false">
      <c r="A540" s="81" t="n">
        <v>30565</v>
      </c>
      <c r="B540" s="81" t="s">
        <v>1658</v>
      </c>
      <c r="C540" s="81" t="n">
        <v>30</v>
      </c>
      <c r="D540" s="81"/>
    </row>
    <row r="541" customFormat="false" ht="14.4" hidden="false" customHeight="false" outlineLevel="0" collapsed="false">
      <c r="A541" s="81" t="n">
        <v>30566</v>
      </c>
      <c r="B541" s="81" t="s">
        <v>1659</v>
      </c>
      <c r="C541" s="81" t="n">
        <v>30</v>
      </c>
      <c r="D541" s="81"/>
    </row>
    <row r="542" customFormat="false" ht="14.4" hidden="false" customHeight="false" outlineLevel="0" collapsed="false">
      <c r="A542" s="81" t="n">
        <v>30566</v>
      </c>
      <c r="B542" s="81" t="s">
        <v>1660</v>
      </c>
      <c r="C542" s="81" t="n">
        <v>30</v>
      </c>
      <c r="D542" s="81"/>
    </row>
    <row r="543" customFormat="false" ht="14.4" hidden="false" customHeight="false" outlineLevel="0" collapsed="false">
      <c r="A543" s="81" t="n">
        <v>30566</v>
      </c>
      <c r="B543" s="81" t="s">
        <v>408</v>
      </c>
      <c r="C543" s="81" t="n">
        <v>30</v>
      </c>
      <c r="D543" s="81"/>
    </row>
    <row r="544" customFormat="false" ht="14.4" hidden="false" customHeight="false" outlineLevel="0" collapsed="false">
      <c r="A544" s="81" t="n">
        <v>30566</v>
      </c>
      <c r="B544" s="81" t="s">
        <v>1661</v>
      </c>
      <c r="C544" s="81" t="n">
        <v>30</v>
      </c>
      <c r="D544" s="81"/>
    </row>
    <row r="545" customFormat="false" ht="14.4" hidden="false" customHeight="false" outlineLevel="0" collapsed="false">
      <c r="A545" s="81" t="n">
        <v>30566</v>
      </c>
      <c r="B545" s="81" t="s">
        <v>1662</v>
      </c>
      <c r="C545" s="81" t="n">
        <v>30</v>
      </c>
      <c r="D545" s="81"/>
    </row>
    <row r="546" customFormat="false" ht="14.4" hidden="false" customHeight="false" outlineLevel="0" collapsed="false">
      <c r="A546" s="81" t="n">
        <v>30566</v>
      </c>
      <c r="B546" s="81" t="s">
        <v>1663</v>
      </c>
      <c r="C546" s="81" t="n">
        <v>30</v>
      </c>
      <c r="D546" s="81"/>
    </row>
    <row r="547" customFormat="false" ht="14.4" hidden="false" customHeight="false" outlineLevel="0" collapsed="false">
      <c r="A547" s="81" t="n">
        <v>30566</v>
      </c>
      <c r="B547" s="81" t="s">
        <v>1664</v>
      </c>
      <c r="C547" s="81" t="n">
        <v>30</v>
      </c>
      <c r="D547" s="81"/>
    </row>
    <row r="548" customFormat="false" ht="14.4" hidden="false" customHeight="false" outlineLevel="0" collapsed="false">
      <c r="A548" s="81" t="n">
        <v>30566</v>
      </c>
      <c r="B548" s="81" t="s">
        <v>1665</v>
      </c>
      <c r="C548" s="81" t="n">
        <v>30</v>
      </c>
      <c r="D548" s="81"/>
    </row>
    <row r="549" customFormat="false" ht="14.4" hidden="false" customHeight="false" outlineLevel="0" collapsed="false">
      <c r="A549" s="81" t="n">
        <v>30570</v>
      </c>
      <c r="B549" s="81" t="s">
        <v>1223</v>
      </c>
      <c r="C549" s="81" t="n">
        <v>30</v>
      </c>
      <c r="D549" s="81" t="s">
        <v>1666</v>
      </c>
    </row>
    <row r="550" customFormat="false" ht="14.4" hidden="false" customHeight="false" outlineLevel="0" collapsed="false">
      <c r="A550" s="81" t="n">
        <v>30579</v>
      </c>
      <c r="B550" s="81" t="s">
        <v>1087</v>
      </c>
      <c r="C550" s="81" t="n">
        <v>30</v>
      </c>
      <c r="D550" s="81"/>
    </row>
    <row r="551" customFormat="false" ht="14.4" hidden="false" customHeight="false" outlineLevel="0" collapsed="false">
      <c r="A551" s="81" t="n">
        <v>30580</v>
      </c>
      <c r="B551" s="81" t="s">
        <v>975</v>
      </c>
      <c r="C551" s="81" t="n">
        <v>30</v>
      </c>
      <c r="D551" s="81"/>
    </row>
    <row r="552" customFormat="false" ht="14.4" hidden="false" customHeight="false" outlineLevel="0" collapsed="false">
      <c r="A552" s="81" t="n">
        <v>30588</v>
      </c>
      <c r="B552" s="81" t="s">
        <v>1667</v>
      </c>
      <c r="C552" s="81" t="n">
        <v>30</v>
      </c>
      <c r="D552" s="81"/>
    </row>
    <row r="553" customFormat="false" ht="14.4" hidden="false" customHeight="false" outlineLevel="0" collapsed="false">
      <c r="A553" s="81" t="n">
        <v>30588</v>
      </c>
      <c r="B553" s="81" t="s">
        <v>1668</v>
      </c>
      <c r="C553" s="81" t="n">
        <v>30</v>
      </c>
      <c r="D553" s="81"/>
    </row>
    <row r="554" customFormat="false" ht="14.4" hidden="false" customHeight="false" outlineLevel="0" collapsed="false">
      <c r="A554" s="81" t="n">
        <v>30588</v>
      </c>
      <c r="B554" s="81" t="s">
        <v>1082</v>
      </c>
      <c r="C554" s="81" t="n">
        <v>30</v>
      </c>
      <c r="D554" s="81"/>
    </row>
    <row r="555" customFormat="false" ht="14.4" hidden="false" customHeight="false" outlineLevel="0" collapsed="false">
      <c r="A555" s="81" t="n">
        <v>30588</v>
      </c>
      <c r="B555" s="81" t="s">
        <v>1092</v>
      </c>
      <c r="C555" s="81" t="n">
        <v>30</v>
      </c>
      <c r="D555" s="81"/>
    </row>
    <row r="556" customFormat="false" ht="14.4" hidden="false" customHeight="false" outlineLevel="0" collapsed="false">
      <c r="A556" s="81" t="n">
        <v>30589</v>
      </c>
      <c r="B556" s="81" t="s">
        <v>1669</v>
      </c>
      <c r="C556" s="81" t="n">
        <v>30</v>
      </c>
      <c r="D556" s="81"/>
    </row>
    <row r="557" customFormat="false" ht="14.4" hidden="false" customHeight="false" outlineLevel="0" collapsed="false">
      <c r="A557" s="81" t="n">
        <v>30589</v>
      </c>
      <c r="B557" s="81" t="s">
        <v>1670</v>
      </c>
      <c r="C557" s="81" t="n">
        <v>30</v>
      </c>
      <c r="D557" s="81"/>
    </row>
    <row r="558" customFormat="false" ht="14.4" hidden="false" customHeight="false" outlineLevel="0" collapsed="false">
      <c r="A558" s="81" t="n">
        <v>30590</v>
      </c>
      <c r="B558" s="81" t="s">
        <v>1671</v>
      </c>
      <c r="C558" s="81" t="n">
        <v>30</v>
      </c>
      <c r="D558" s="81"/>
    </row>
    <row r="559" customFormat="false" ht="14.4" hidden="false" customHeight="false" outlineLevel="0" collapsed="false">
      <c r="A559" s="81" t="n">
        <v>30590</v>
      </c>
      <c r="B559" s="81" t="s">
        <v>1672</v>
      </c>
      <c r="C559" s="81" t="n">
        <v>30</v>
      </c>
      <c r="D559" s="81"/>
    </row>
    <row r="560" customFormat="false" ht="14.4" hidden="false" customHeight="false" outlineLevel="0" collapsed="false">
      <c r="A560" s="81" t="n">
        <v>30590</v>
      </c>
      <c r="B560" s="81" t="s">
        <v>1673</v>
      </c>
      <c r="C560" s="81" t="n">
        <v>30</v>
      </c>
      <c r="D560" s="81"/>
    </row>
    <row r="561" customFormat="false" ht="14.4" hidden="false" customHeight="false" outlineLevel="0" collapsed="false">
      <c r="A561" s="81" t="n">
        <v>30590</v>
      </c>
      <c r="B561" s="81" t="s">
        <v>1674</v>
      </c>
      <c r="C561" s="81" t="n">
        <v>30</v>
      </c>
      <c r="D561" s="81"/>
    </row>
    <row r="562" customFormat="false" ht="14.4" hidden="false" customHeight="false" outlineLevel="0" collapsed="false">
      <c r="A562" s="81" t="n">
        <v>30590</v>
      </c>
      <c r="B562" s="81" t="s">
        <v>1675</v>
      </c>
      <c r="C562" s="81" t="n">
        <v>30</v>
      </c>
      <c r="D562" s="81"/>
    </row>
    <row r="563" customFormat="false" ht="14.4" hidden="false" customHeight="false" outlineLevel="0" collapsed="false">
      <c r="A563" s="81" t="n">
        <v>30590</v>
      </c>
      <c r="B563" s="81" t="s">
        <v>1676</v>
      </c>
      <c r="C563" s="81" t="n">
        <v>30</v>
      </c>
      <c r="D563" s="81"/>
    </row>
    <row r="564" customFormat="false" ht="14.4" hidden="false" customHeight="false" outlineLevel="0" collapsed="false">
      <c r="A564" s="81" t="n">
        <v>30590</v>
      </c>
      <c r="B564" s="81" t="s">
        <v>1011</v>
      </c>
      <c r="C564" s="81" t="n">
        <v>30</v>
      </c>
      <c r="D564" s="81"/>
    </row>
    <row r="565" customFormat="false" ht="14.4" hidden="false" customHeight="false" outlineLevel="0" collapsed="false">
      <c r="A565" s="81" t="n">
        <v>30590</v>
      </c>
      <c r="B565" s="81" t="s">
        <v>1677</v>
      </c>
      <c r="C565" s="81" t="n">
        <v>30</v>
      </c>
      <c r="D565" s="81"/>
    </row>
    <row r="566" customFormat="false" ht="14.4" hidden="false" customHeight="false" outlineLevel="0" collapsed="false">
      <c r="A566" s="81" t="n">
        <v>30590</v>
      </c>
      <c r="B566" s="81" t="s">
        <v>1678</v>
      </c>
      <c r="C566" s="81" t="n">
        <v>30</v>
      </c>
      <c r="D566" s="81"/>
    </row>
    <row r="567" customFormat="false" ht="14.4" hidden="false" customHeight="false" outlineLevel="0" collapsed="false">
      <c r="A567" s="81" t="n">
        <v>30590</v>
      </c>
      <c r="B567" s="81" t="s">
        <v>1081</v>
      </c>
      <c r="C567" s="81" t="n">
        <v>30</v>
      </c>
      <c r="D567" s="81"/>
    </row>
    <row r="568" customFormat="false" ht="14.4" hidden="false" customHeight="false" outlineLevel="0" collapsed="false">
      <c r="A568" s="81" t="n">
        <v>30590</v>
      </c>
      <c r="B568" s="81" t="s">
        <v>1679</v>
      </c>
      <c r="C568" s="81" t="n">
        <v>30</v>
      </c>
      <c r="D568" s="81"/>
    </row>
    <row r="569" customFormat="false" ht="14.4" hidden="false" customHeight="false" outlineLevel="0" collapsed="false">
      <c r="A569" s="81" t="n">
        <v>30590</v>
      </c>
      <c r="B569" s="81" t="s">
        <v>1680</v>
      </c>
      <c r="C569" s="81" t="n">
        <v>30</v>
      </c>
      <c r="D569" s="81"/>
    </row>
    <row r="570" customFormat="false" ht="14.4" hidden="false" customHeight="false" outlineLevel="0" collapsed="false">
      <c r="A570" s="81" t="n">
        <v>30591</v>
      </c>
      <c r="B570" s="81" t="s">
        <v>1681</v>
      </c>
      <c r="C570" s="81" t="n">
        <v>30</v>
      </c>
      <c r="D570" s="81"/>
    </row>
    <row r="571" customFormat="false" ht="14.4" hidden="false" customHeight="false" outlineLevel="0" collapsed="false">
      <c r="A571" s="81" t="n">
        <v>30591</v>
      </c>
      <c r="B571" s="81" t="s">
        <v>853</v>
      </c>
      <c r="C571" s="81" t="n">
        <v>30</v>
      </c>
      <c r="D571" s="81"/>
    </row>
    <row r="572" customFormat="false" ht="14.4" hidden="false" customHeight="false" outlineLevel="0" collapsed="false">
      <c r="A572" s="81" t="n">
        <v>30591</v>
      </c>
      <c r="B572" s="81" t="s">
        <v>1682</v>
      </c>
      <c r="C572" s="81" t="n">
        <v>30</v>
      </c>
      <c r="D572" s="81"/>
    </row>
    <row r="573" customFormat="false" ht="14.4" hidden="false" customHeight="false" outlineLevel="0" collapsed="false">
      <c r="A573" s="81" t="n">
        <v>30591</v>
      </c>
      <c r="B573" s="81" t="s">
        <v>1683</v>
      </c>
      <c r="C573" s="81" t="n">
        <v>30</v>
      </c>
      <c r="D573" s="81"/>
    </row>
    <row r="574" customFormat="false" ht="14.4" hidden="false" customHeight="false" outlineLevel="0" collapsed="false">
      <c r="A574" s="81" t="n">
        <v>30591</v>
      </c>
      <c r="B574" s="81" t="s">
        <v>1684</v>
      </c>
      <c r="C574" s="81" t="n">
        <v>30</v>
      </c>
      <c r="D574" s="81"/>
    </row>
    <row r="575" customFormat="false" ht="14.4" hidden="false" customHeight="false" outlineLevel="0" collapsed="false">
      <c r="A575" s="81" t="n">
        <v>30591</v>
      </c>
      <c r="B575" s="81" t="s">
        <v>1685</v>
      </c>
      <c r="C575" s="81" t="n">
        <v>30</v>
      </c>
      <c r="D575" s="81"/>
    </row>
    <row r="576" customFormat="false" ht="14.4" hidden="false" customHeight="false" outlineLevel="0" collapsed="false">
      <c r="A576" s="81" t="n">
        <v>30591</v>
      </c>
      <c r="B576" s="81" t="s">
        <v>1686</v>
      </c>
      <c r="C576" s="81" t="n">
        <v>30</v>
      </c>
      <c r="D576" s="81"/>
    </row>
    <row r="577" customFormat="false" ht="14.4" hidden="false" customHeight="false" outlineLevel="0" collapsed="false">
      <c r="A577" s="81" t="n">
        <v>30591</v>
      </c>
      <c r="B577" s="81" t="s">
        <v>1687</v>
      </c>
      <c r="C577" s="81" t="n">
        <v>30</v>
      </c>
      <c r="D577" s="81"/>
    </row>
    <row r="578" customFormat="false" ht="14.4" hidden="false" customHeight="false" outlineLevel="0" collapsed="false">
      <c r="A578" s="81" t="n">
        <v>30591</v>
      </c>
      <c r="B578" s="81" t="s">
        <v>1688</v>
      </c>
      <c r="C578" s="81" t="n">
        <v>30</v>
      </c>
      <c r="D578" s="81"/>
    </row>
    <row r="579" customFormat="false" ht="14.4" hidden="false" customHeight="false" outlineLevel="0" collapsed="false">
      <c r="A579" s="81" t="n">
        <v>30591</v>
      </c>
      <c r="B579" s="81" t="s">
        <v>1689</v>
      </c>
      <c r="C579" s="81" t="n">
        <v>30</v>
      </c>
      <c r="D579" s="81"/>
    </row>
    <row r="580" customFormat="false" ht="14.4" hidden="false" customHeight="false" outlineLevel="0" collapsed="false">
      <c r="A580" s="81" t="n">
        <v>30592</v>
      </c>
      <c r="B580" s="81" t="s">
        <v>1690</v>
      </c>
      <c r="C580" s="81" t="n">
        <v>30</v>
      </c>
      <c r="D580" s="81"/>
    </row>
    <row r="581" customFormat="false" ht="14.4" hidden="false" customHeight="false" outlineLevel="0" collapsed="false">
      <c r="A581" s="81" t="n">
        <v>30592</v>
      </c>
      <c r="B581" s="81" t="s">
        <v>1691</v>
      </c>
      <c r="C581" s="81" t="n">
        <v>30</v>
      </c>
      <c r="D581" s="81"/>
    </row>
    <row r="582" customFormat="false" ht="14.4" hidden="false" customHeight="false" outlineLevel="0" collapsed="false">
      <c r="A582" s="81" t="n">
        <v>30592</v>
      </c>
      <c r="B582" s="81" t="s">
        <v>1692</v>
      </c>
      <c r="C582" s="81" t="n">
        <v>30</v>
      </c>
      <c r="D582" s="81"/>
    </row>
    <row r="583" customFormat="false" ht="14.4" hidden="false" customHeight="false" outlineLevel="0" collapsed="false">
      <c r="A583" s="81" t="n">
        <v>30592</v>
      </c>
      <c r="B583" s="81" t="s">
        <v>1693</v>
      </c>
      <c r="C583" s="81" t="n">
        <v>30</v>
      </c>
      <c r="D583" s="81"/>
    </row>
    <row r="584" customFormat="false" ht="14.4" hidden="false" customHeight="false" outlineLevel="0" collapsed="false">
      <c r="A584" s="81" t="n">
        <v>30592</v>
      </c>
      <c r="B584" s="81" t="s">
        <v>1694</v>
      </c>
      <c r="C584" s="81" t="n">
        <v>30</v>
      </c>
      <c r="D584" s="81"/>
    </row>
    <row r="585" customFormat="false" ht="14.4" hidden="false" customHeight="false" outlineLevel="0" collapsed="false">
      <c r="A585" s="81" t="n">
        <v>30592</v>
      </c>
      <c r="B585" s="81" t="s">
        <v>1695</v>
      </c>
      <c r="C585" s="81" t="n">
        <v>30</v>
      </c>
      <c r="D585" s="81"/>
    </row>
    <row r="586" customFormat="false" ht="14.4" hidden="false" customHeight="false" outlineLevel="0" collapsed="false">
      <c r="A586" s="81" t="n">
        <v>30592</v>
      </c>
      <c r="B586" s="81" t="s">
        <v>1696</v>
      </c>
      <c r="C586" s="81" t="n">
        <v>30</v>
      </c>
      <c r="D586" s="81"/>
    </row>
    <row r="587" customFormat="false" ht="14.4" hidden="false" customHeight="false" outlineLevel="0" collapsed="false">
      <c r="A587" s="81" t="n">
        <v>30593</v>
      </c>
      <c r="B587" s="81" t="s">
        <v>1697</v>
      </c>
      <c r="C587" s="81" t="n">
        <v>30</v>
      </c>
      <c r="D587" s="81"/>
    </row>
    <row r="588" customFormat="false" ht="14.4" hidden="false" customHeight="false" outlineLevel="0" collapsed="false">
      <c r="A588" s="81" t="n">
        <v>30593</v>
      </c>
      <c r="B588" s="81" t="s">
        <v>1698</v>
      </c>
      <c r="C588" s="81" t="n">
        <v>30</v>
      </c>
      <c r="D588" s="81"/>
    </row>
    <row r="589" customFormat="false" ht="14.4" hidden="false" customHeight="false" outlineLevel="0" collapsed="false">
      <c r="A589" s="81" t="n">
        <v>30593</v>
      </c>
      <c r="B589" s="81" t="s">
        <v>1699</v>
      </c>
      <c r="C589" s="81" t="n">
        <v>30</v>
      </c>
      <c r="D589" s="81"/>
    </row>
    <row r="590" customFormat="false" ht="14.4" hidden="false" customHeight="false" outlineLevel="0" collapsed="false">
      <c r="A590" s="81" t="n">
        <v>30593</v>
      </c>
      <c r="B590" s="81" t="s">
        <v>1700</v>
      </c>
      <c r="C590" s="81" t="n">
        <v>30</v>
      </c>
      <c r="D590" s="81"/>
    </row>
    <row r="591" customFormat="false" ht="14.4" hidden="false" customHeight="false" outlineLevel="0" collapsed="false">
      <c r="A591" s="81" t="n">
        <v>30593</v>
      </c>
      <c r="B591" s="81" t="s">
        <v>502</v>
      </c>
      <c r="C591" s="81" t="n">
        <v>30</v>
      </c>
      <c r="D591" s="81"/>
    </row>
    <row r="592" customFormat="false" ht="14.4" hidden="false" customHeight="false" outlineLevel="0" collapsed="false">
      <c r="A592" s="81" t="n">
        <v>30593</v>
      </c>
      <c r="B592" s="81" t="s">
        <v>1701</v>
      </c>
      <c r="C592" s="81" t="n">
        <v>30</v>
      </c>
      <c r="D592" s="81"/>
    </row>
    <row r="593" customFormat="false" ht="14.4" hidden="false" customHeight="false" outlineLevel="0" collapsed="false">
      <c r="A593" s="81" t="n">
        <v>30593</v>
      </c>
      <c r="B593" s="81" t="s">
        <v>1702</v>
      </c>
      <c r="C593" s="81" t="n">
        <v>30</v>
      </c>
      <c r="D593" s="81"/>
    </row>
    <row r="594" customFormat="false" ht="14.4" hidden="false" customHeight="false" outlineLevel="0" collapsed="false">
      <c r="A594" s="81" t="n">
        <v>30593</v>
      </c>
      <c r="B594" s="81" t="s">
        <v>1703</v>
      </c>
      <c r="C594" s="81" t="n">
        <v>30</v>
      </c>
      <c r="D594" s="81"/>
    </row>
    <row r="595" customFormat="false" ht="14.4" hidden="false" customHeight="false" outlineLevel="0" collapsed="false">
      <c r="A595" s="81" t="n">
        <v>30593</v>
      </c>
      <c r="B595" s="81" t="s">
        <v>1704</v>
      </c>
      <c r="C595" s="81" t="n">
        <v>30</v>
      </c>
      <c r="D595" s="81"/>
    </row>
    <row r="596" customFormat="false" ht="14.4" hidden="false" customHeight="false" outlineLevel="0" collapsed="false">
      <c r="A596" s="81" t="n">
        <v>30593</v>
      </c>
      <c r="B596" s="81" t="s">
        <v>1705</v>
      </c>
      <c r="C596" s="81" t="n">
        <v>30</v>
      </c>
      <c r="D596" s="81"/>
    </row>
    <row r="597" customFormat="false" ht="14.4" hidden="false" customHeight="false" outlineLevel="0" collapsed="false">
      <c r="A597" s="81" t="n">
        <v>30593</v>
      </c>
      <c r="B597" s="81" t="s">
        <v>1706</v>
      </c>
      <c r="C597" s="81" t="n">
        <v>30</v>
      </c>
      <c r="D597" s="81"/>
    </row>
    <row r="598" customFormat="false" ht="14.4" hidden="false" customHeight="false" outlineLevel="0" collapsed="false">
      <c r="A598" s="81" t="n">
        <v>30593</v>
      </c>
      <c r="B598" s="81" t="s">
        <v>1707</v>
      </c>
      <c r="C598" s="81" t="n">
        <v>30</v>
      </c>
      <c r="D598" s="81"/>
    </row>
    <row r="599" customFormat="false" ht="14.4" hidden="false" customHeight="false" outlineLevel="0" collapsed="false">
      <c r="A599" s="81" t="n">
        <v>30593</v>
      </c>
      <c r="B599" s="81" t="s">
        <v>1708</v>
      </c>
      <c r="C599" s="81" t="n">
        <v>30</v>
      </c>
      <c r="D599" s="81"/>
    </row>
    <row r="600" customFormat="false" ht="14.4" hidden="false" customHeight="false" outlineLevel="0" collapsed="false">
      <c r="A600" s="81" t="n">
        <v>30593</v>
      </c>
      <c r="B600" s="81" t="s">
        <v>1709</v>
      </c>
      <c r="C600" s="81" t="n">
        <v>30</v>
      </c>
      <c r="D600" s="81"/>
    </row>
    <row r="601" customFormat="false" ht="14.4" hidden="false" customHeight="false" outlineLevel="0" collapsed="false">
      <c r="A601" s="81" t="n">
        <v>30593</v>
      </c>
      <c r="B601" s="81" t="s">
        <v>1710</v>
      </c>
      <c r="C601" s="81" t="n">
        <v>30</v>
      </c>
      <c r="D601" s="81"/>
    </row>
    <row r="602" customFormat="false" ht="14.4" hidden="false" customHeight="false" outlineLevel="0" collapsed="false">
      <c r="A602" s="81" t="n">
        <v>30594</v>
      </c>
      <c r="B602" s="81" t="s">
        <v>1711</v>
      </c>
      <c r="C602" s="81" t="n">
        <v>30</v>
      </c>
      <c r="D602" s="81"/>
    </row>
    <row r="603" customFormat="false" ht="14.4" hidden="false" customHeight="false" outlineLevel="0" collapsed="false">
      <c r="A603" s="81" t="n">
        <v>30594</v>
      </c>
      <c r="B603" s="81" t="s">
        <v>1712</v>
      </c>
      <c r="C603" s="81" t="n">
        <v>30</v>
      </c>
      <c r="D603" s="81"/>
    </row>
    <row r="604" customFormat="false" ht="14.4" hidden="false" customHeight="false" outlineLevel="0" collapsed="false">
      <c r="A604" s="81" t="n">
        <v>30594</v>
      </c>
      <c r="B604" s="81" t="s">
        <v>1713</v>
      </c>
      <c r="C604" s="81" t="n">
        <v>30</v>
      </c>
      <c r="D604" s="81"/>
    </row>
    <row r="605" customFormat="false" ht="14.4" hidden="false" customHeight="false" outlineLevel="0" collapsed="false">
      <c r="A605" s="81" t="n">
        <v>30594</v>
      </c>
      <c r="B605" s="81" t="s">
        <v>1714</v>
      </c>
      <c r="C605" s="81" t="n">
        <v>30</v>
      </c>
      <c r="D605" s="81"/>
    </row>
    <row r="606" customFormat="false" ht="14.4" hidden="false" customHeight="false" outlineLevel="0" collapsed="false">
      <c r="A606" s="81" t="n">
        <v>30594</v>
      </c>
      <c r="B606" s="81" t="s">
        <v>1715</v>
      </c>
      <c r="C606" s="81" t="n">
        <v>30</v>
      </c>
      <c r="D606" s="81"/>
    </row>
    <row r="607" customFormat="false" ht="14.4" hidden="false" customHeight="false" outlineLevel="0" collapsed="false">
      <c r="A607" s="81" t="n">
        <v>30594</v>
      </c>
      <c r="B607" s="81" t="s">
        <v>590</v>
      </c>
      <c r="C607" s="81" t="n">
        <v>30</v>
      </c>
      <c r="D607" s="81"/>
    </row>
    <row r="608" customFormat="false" ht="14.4" hidden="false" customHeight="false" outlineLevel="0" collapsed="false">
      <c r="A608" s="81" t="n">
        <v>30594</v>
      </c>
      <c r="B608" s="81" t="s">
        <v>1716</v>
      </c>
      <c r="C608" s="81" t="n">
        <v>30</v>
      </c>
      <c r="D608" s="81"/>
    </row>
    <row r="609" customFormat="false" ht="14.4" hidden="false" customHeight="false" outlineLevel="0" collapsed="false">
      <c r="A609" s="81" t="n">
        <v>30594</v>
      </c>
      <c r="B609" s="81" t="s">
        <v>1717</v>
      </c>
      <c r="C609" s="81" t="n">
        <v>30</v>
      </c>
      <c r="D609" s="81"/>
    </row>
    <row r="610" customFormat="false" ht="14.4" hidden="false" customHeight="false" outlineLevel="0" collapsed="false">
      <c r="A610" s="81" t="n">
        <v>30600</v>
      </c>
      <c r="B610" s="81" t="s">
        <v>1718</v>
      </c>
      <c r="C610" s="81" t="n">
        <v>30</v>
      </c>
      <c r="D610" s="81"/>
    </row>
    <row r="611" customFormat="false" ht="14.4" hidden="false" customHeight="false" outlineLevel="0" collapsed="false">
      <c r="A611" s="81" t="n">
        <v>30600</v>
      </c>
      <c r="B611" s="81" t="s">
        <v>108</v>
      </c>
      <c r="C611" s="81" t="n">
        <v>30</v>
      </c>
      <c r="D611" s="81"/>
    </row>
    <row r="612" customFormat="false" ht="14.4" hidden="false" customHeight="false" outlineLevel="0" collapsed="false">
      <c r="A612" s="81" t="n">
        <v>30600</v>
      </c>
      <c r="B612" s="81" t="s">
        <v>1719</v>
      </c>
      <c r="C612" s="81" t="n">
        <v>30</v>
      </c>
      <c r="D612" s="81"/>
    </row>
    <row r="613" customFormat="false" ht="14.4" hidden="false" customHeight="false" outlineLevel="0" collapsed="false">
      <c r="A613" s="81" t="n">
        <v>30609</v>
      </c>
      <c r="B613" s="81" t="s">
        <v>1720</v>
      </c>
      <c r="C613" s="81" t="n">
        <v>30</v>
      </c>
      <c r="D613" s="81"/>
    </row>
    <row r="614" customFormat="false" ht="14.4" hidden="false" customHeight="false" outlineLevel="0" collapsed="false">
      <c r="A614" s="81" t="n">
        <v>30609</v>
      </c>
      <c r="B614" s="81" t="s">
        <v>1721</v>
      </c>
      <c r="C614" s="81" t="n">
        <v>30</v>
      </c>
      <c r="D614" s="81"/>
    </row>
    <row r="615" customFormat="false" ht="14.4" hidden="false" customHeight="false" outlineLevel="0" collapsed="false">
      <c r="A615" s="81" t="n">
        <v>30610</v>
      </c>
      <c r="B615" s="81" t="s">
        <v>1722</v>
      </c>
      <c r="C615" s="81" t="n">
        <v>30</v>
      </c>
      <c r="D615" s="81"/>
    </row>
    <row r="616" customFormat="false" ht="14.4" hidden="false" customHeight="false" outlineLevel="0" collapsed="false">
      <c r="A616" s="81" t="n">
        <v>30610</v>
      </c>
      <c r="B616" s="81" t="s">
        <v>213</v>
      </c>
      <c r="C616" s="81" t="n">
        <v>30</v>
      </c>
      <c r="D616" s="81"/>
    </row>
    <row r="617" customFormat="false" ht="14.4" hidden="false" customHeight="false" outlineLevel="0" collapsed="false">
      <c r="A617" s="81" t="n">
        <v>30611</v>
      </c>
      <c r="B617" s="81" t="s">
        <v>201</v>
      </c>
      <c r="C617" s="81" t="n">
        <v>30</v>
      </c>
      <c r="D617" s="81"/>
    </row>
    <row r="618" customFormat="false" ht="14.4" hidden="false" customHeight="false" outlineLevel="0" collapsed="false">
      <c r="A618" s="81" t="n">
        <v>30612</v>
      </c>
      <c r="B618" s="81" t="s">
        <v>234</v>
      </c>
      <c r="C618" s="81" t="n">
        <v>30</v>
      </c>
      <c r="D618" s="81"/>
    </row>
    <row r="619" customFormat="false" ht="14.4" hidden="false" customHeight="false" outlineLevel="0" collapsed="false">
      <c r="A619" s="81" t="n">
        <v>30613</v>
      </c>
      <c r="B619" s="81" t="s">
        <v>1204</v>
      </c>
      <c r="C619" s="81" t="n">
        <v>30</v>
      </c>
      <c r="D619" s="81"/>
    </row>
    <row r="620" customFormat="false" ht="14.4" hidden="false" customHeight="false" outlineLevel="0" collapsed="false">
      <c r="A620" s="81" t="n">
        <v>30613</v>
      </c>
      <c r="B620" s="81" t="s">
        <v>1723</v>
      </c>
      <c r="C620" s="81" t="n">
        <v>30</v>
      </c>
      <c r="D620" s="81"/>
    </row>
    <row r="621" customFormat="false" ht="14.4" hidden="false" customHeight="false" outlineLevel="0" collapsed="false">
      <c r="A621" s="81" t="n">
        <v>30620</v>
      </c>
      <c r="B621" s="81" t="s">
        <v>159</v>
      </c>
      <c r="C621" s="81" t="n">
        <v>30</v>
      </c>
      <c r="D621" s="81"/>
    </row>
    <row r="622" customFormat="false" ht="14.4" hidden="false" customHeight="false" outlineLevel="0" collapsed="false">
      <c r="A622" s="81" t="n">
        <v>30626</v>
      </c>
      <c r="B622" s="81" t="s">
        <v>1724</v>
      </c>
      <c r="C622" s="81" t="n">
        <v>30</v>
      </c>
      <c r="D622" s="81"/>
    </row>
    <row r="623" customFormat="false" ht="14.4" hidden="false" customHeight="false" outlineLevel="0" collapsed="false">
      <c r="A623" s="81" t="n">
        <v>30626</v>
      </c>
      <c r="B623" s="81" t="s">
        <v>1725</v>
      </c>
      <c r="C623" s="81" t="n">
        <v>30</v>
      </c>
      <c r="D623" s="81"/>
    </row>
    <row r="624" customFormat="false" ht="14.4" hidden="false" customHeight="false" outlineLevel="0" collapsed="false">
      <c r="A624" s="81" t="n">
        <v>30626</v>
      </c>
      <c r="B624" s="81" t="s">
        <v>1726</v>
      </c>
      <c r="C624" s="81" t="n">
        <v>30</v>
      </c>
      <c r="D624" s="81"/>
    </row>
    <row r="625" customFormat="false" ht="14.4" hidden="false" customHeight="false" outlineLevel="0" collapsed="false">
      <c r="A625" s="81" t="n">
        <v>30626</v>
      </c>
      <c r="B625" s="81" t="s">
        <v>1727</v>
      </c>
      <c r="C625" s="81" t="n">
        <v>30</v>
      </c>
      <c r="D625" s="81"/>
    </row>
    <row r="626" customFormat="false" ht="14.4" hidden="false" customHeight="false" outlineLevel="0" collapsed="false">
      <c r="A626" s="81" t="n">
        <v>30626</v>
      </c>
      <c r="B626" s="81" t="s">
        <v>1728</v>
      </c>
      <c r="C626" s="81" t="n">
        <v>30</v>
      </c>
      <c r="D626" s="81"/>
    </row>
    <row r="627" customFormat="false" ht="14.4" hidden="false" customHeight="false" outlineLevel="0" collapsed="false">
      <c r="A627" s="81" t="n">
        <v>30627</v>
      </c>
      <c r="B627" s="81" t="s">
        <v>867</v>
      </c>
      <c r="C627" s="81" t="n">
        <v>30</v>
      </c>
      <c r="D627" s="81"/>
    </row>
    <row r="628" customFormat="false" ht="14.4" hidden="false" customHeight="false" outlineLevel="0" collapsed="false">
      <c r="A628" s="81" t="n">
        <v>30627</v>
      </c>
      <c r="B628" s="81" t="s">
        <v>868</v>
      </c>
      <c r="C628" s="81" t="n">
        <v>30</v>
      </c>
      <c r="D628" s="81"/>
    </row>
    <row r="629" customFormat="false" ht="14.4" hidden="false" customHeight="false" outlineLevel="0" collapsed="false">
      <c r="A629" s="81" t="n">
        <v>30627</v>
      </c>
      <c r="B629" s="81" t="s">
        <v>869</v>
      </c>
      <c r="C629" s="81" t="n">
        <v>30</v>
      </c>
      <c r="D629" s="81"/>
    </row>
    <row r="630" customFormat="false" ht="14.4" hidden="false" customHeight="false" outlineLevel="0" collapsed="false">
      <c r="A630" s="81" t="n">
        <v>30627</v>
      </c>
      <c r="B630" s="81" t="s">
        <v>1729</v>
      </c>
      <c r="C630" s="81" t="n">
        <v>30</v>
      </c>
      <c r="D630" s="81"/>
    </row>
    <row r="631" customFormat="false" ht="14.4" hidden="false" customHeight="false" outlineLevel="0" collapsed="false">
      <c r="A631" s="81" t="n">
        <v>30627</v>
      </c>
      <c r="B631" s="81" t="s">
        <v>871</v>
      </c>
      <c r="C631" s="81" t="n">
        <v>30</v>
      </c>
      <c r="D631" s="81"/>
    </row>
    <row r="632" customFormat="false" ht="14.4" hidden="false" customHeight="false" outlineLevel="0" collapsed="false">
      <c r="A632" s="81" t="n">
        <v>30627</v>
      </c>
      <c r="B632" s="81" t="s">
        <v>1730</v>
      </c>
      <c r="C632" s="81" t="n">
        <v>30</v>
      </c>
      <c r="D632" s="81"/>
    </row>
    <row r="633" customFormat="false" ht="14.4" hidden="false" customHeight="false" outlineLevel="0" collapsed="false">
      <c r="A633" s="81" t="n">
        <v>30627</v>
      </c>
      <c r="B633" s="81" t="s">
        <v>1731</v>
      </c>
      <c r="C633" s="81" t="n">
        <v>30</v>
      </c>
      <c r="D633" s="81"/>
    </row>
    <row r="634" customFormat="false" ht="14.4" hidden="false" customHeight="false" outlineLevel="0" collapsed="false">
      <c r="A634" s="81" t="n">
        <v>30627</v>
      </c>
      <c r="B634" s="81" t="s">
        <v>1732</v>
      </c>
      <c r="C634" s="81" t="n">
        <v>30</v>
      </c>
      <c r="D634" s="81"/>
    </row>
    <row r="635" customFormat="false" ht="14.4" hidden="false" customHeight="false" outlineLevel="0" collapsed="false">
      <c r="A635" s="81" t="n">
        <v>30628</v>
      </c>
      <c r="B635" s="81" t="s">
        <v>637</v>
      </c>
      <c r="C635" s="81" t="n">
        <v>30</v>
      </c>
      <c r="D635" s="81"/>
    </row>
    <row r="636" customFormat="false" ht="14.4" hidden="false" customHeight="false" outlineLevel="0" collapsed="false">
      <c r="A636" s="81" t="n">
        <v>30628</v>
      </c>
      <c r="B636" s="81" t="s">
        <v>1733</v>
      </c>
      <c r="C636" s="81" t="n">
        <v>30</v>
      </c>
      <c r="D636" s="81"/>
    </row>
    <row r="637" customFormat="false" ht="14.4" hidden="false" customHeight="false" outlineLevel="0" collapsed="false">
      <c r="A637" s="81" t="n">
        <v>30629</v>
      </c>
      <c r="B637" s="81" t="s">
        <v>1734</v>
      </c>
      <c r="C637" s="81" t="n">
        <v>30</v>
      </c>
      <c r="D637" s="81"/>
    </row>
    <row r="638" customFormat="false" ht="14.4" hidden="false" customHeight="false" outlineLevel="0" collapsed="false">
      <c r="A638" s="81" t="n">
        <v>30629</v>
      </c>
      <c r="B638" s="81" t="s">
        <v>639</v>
      </c>
      <c r="C638" s="81" t="n">
        <v>30</v>
      </c>
      <c r="D638" s="81"/>
    </row>
    <row r="639" customFormat="false" ht="14.4" hidden="false" customHeight="false" outlineLevel="0" collapsed="false">
      <c r="A639" s="81" t="n">
        <v>30629</v>
      </c>
      <c r="B639" s="81" t="s">
        <v>1735</v>
      </c>
      <c r="C639" s="81" t="n">
        <v>30</v>
      </c>
      <c r="D639" s="81"/>
    </row>
    <row r="640" customFormat="false" ht="14.4" hidden="false" customHeight="false" outlineLevel="0" collapsed="false">
      <c r="A640" s="81" t="n">
        <v>30629</v>
      </c>
      <c r="B640" s="81" t="s">
        <v>1736</v>
      </c>
      <c r="C640" s="81" t="n">
        <v>30</v>
      </c>
      <c r="D640" s="81"/>
    </row>
    <row r="641" customFormat="false" ht="14.4" hidden="false" customHeight="false" outlineLevel="0" collapsed="false">
      <c r="A641" s="81" t="n">
        <v>30629</v>
      </c>
      <c r="B641" s="81" t="s">
        <v>1737</v>
      </c>
      <c r="C641" s="81" t="n">
        <v>30</v>
      </c>
      <c r="D641" s="81"/>
    </row>
    <row r="642" customFormat="false" ht="14.4" hidden="false" customHeight="false" outlineLevel="0" collapsed="false">
      <c r="A642" s="81" t="n">
        <v>30629</v>
      </c>
      <c r="B642" s="81" t="s">
        <v>645</v>
      </c>
      <c r="C642" s="81" t="n">
        <v>30</v>
      </c>
      <c r="D642" s="81"/>
    </row>
    <row r="643" customFormat="false" ht="14.4" hidden="false" customHeight="false" outlineLevel="0" collapsed="false">
      <c r="A643" s="81" t="n">
        <v>30629</v>
      </c>
      <c r="B643" s="81" t="s">
        <v>646</v>
      </c>
      <c r="C643" s="81" t="n">
        <v>30</v>
      </c>
      <c r="D643" s="81"/>
    </row>
    <row r="644" customFormat="false" ht="14.4" hidden="false" customHeight="false" outlineLevel="0" collapsed="false">
      <c r="A644" s="81" t="n">
        <v>30629</v>
      </c>
      <c r="B644" s="81" t="s">
        <v>1738</v>
      </c>
      <c r="C644" s="81" t="n">
        <v>30</v>
      </c>
      <c r="D644" s="81"/>
    </row>
    <row r="645" customFormat="false" ht="14.4" hidden="false" customHeight="false" outlineLevel="0" collapsed="false">
      <c r="A645" s="81" t="n">
        <v>30630</v>
      </c>
      <c r="B645" s="81" t="s">
        <v>1739</v>
      </c>
      <c r="C645" s="81" t="n">
        <v>30</v>
      </c>
      <c r="D645" s="81"/>
    </row>
    <row r="646" customFormat="false" ht="14.4" hidden="false" customHeight="false" outlineLevel="0" collapsed="false">
      <c r="A646" s="81" t="n">
        <v>30639</v>
      </c>
      <c r="B646" s="81" t="s">
        <v>100</v>
      </c>
      <c r="C646" s="81" t="n">
        <v>30</v>
      </c>
      <c r="D646" s="81"/>
    </row>
    <row r="647" customFormat="false" ht="14.4" hidden="false" customHeight="false" outlineLevel="0" collapsed="false">
      <c r="A647" s="81" t="n">
        <v>30640</v>
      </c>
      <c r="B647" s="81" t="s">
        <v>80</v>
      </c>
      <c r="C647" s="81" t="n">
        <v>30</v>
      </c>
      <c r="D647" s="81"/>
    </row>
    <row r="648" customFormat="false" ht="14.4" hidden="false" customHeight="false" outlineLevel="0" collapsed="false">
      <c r="A648" s="81" t="n">
        <v>30648</v>
      </c>
      <c r="B648" s="81" t="s">
        <v>1740</v>
      </c>
      <c r="C648" s="81" t="n">
        <v>30</v>
      </c>
      <c r="D648" s="81"/>
    </row>
    <row r="649" customFormat="false" ht="14.4" hidden="false" customHeight="false" outlineLevel="0" collapsed="false">
      <c r="A649" s="81" t="n">
        <v>30648</v>
      </c>
      <c r="B649" s="81" t="s">
        <v>91</v>
      </c>
      <c r="C649" s="81" t="n">
        <v>30</v>
      </c>
      <c r="D649" s="81"/>
    </row>
    <row r="650" customFormat="false" ht="14.4" hidden="false" customHeight="false" outlineLevel="0" collapsed="false">
      <c r="A650" s="81" t="n">
        <v>30648</v>
      </c>
      <c r="B650" s="81" t="s">
        <v>94</v>
      </c>
      <c r="C650" s="81" t="n">
        <v>30</v>
      </c>
      <c r="D650" s="81"/>
    </row>
    <row r="651" customFormat="false" ht="14.4" hidden="false" customHeight="false" outlineLevel="0" collapsed="false">
      <c r="A651" s="81" t="n">
        <v>30648</v>
      </c>
      <c r="B651" s="81" t="s">
        <v>1741</v>
      </c>
      <c r="C651" s="81" t="n">
        <v>30</v>
      </c>
      <c r="D651" s="81"/>
    </row>
    <row r="652" customFormat="false" ht="14.4" hidden="false" customHeight="false" outlineLevel="0" collapsed="false">
      <c r="A652" s="81" t="n">
        <v>30648</v>
      </c>
      <c r="B652" s="81" t="s">
        <v>1742</v>
      </c>
      <c r="C652" s="81" t="n">
        <v>30</v>
      </c>
      <c r="D652" s="81"/>
    </row>
    <row r="653" customFormat="false" ht="14.4" hidden="false" customHeight="false" outlineLevel="0" collapsed="false">
      <c r="A653" s="81" t="n">
        <v>30648</v>
      </c>
      <c r="B653" s="81" t="s">
        <v>1743</v>
      </c>
      <c r="C653" s="81" t="n">
        <v>30</v>
      </c>
      <c r="D653" s="81"/>
    </row>
    <row r="654" customFormat="false" ht="14.4" hidden="false" customHeight="false" outlineLevel="0" collapsed="false">
      <c r="A654" s="81" t="n">
        <v>30648</v>
      </c>
      <c r="B654" s="81" t="s">
        <v>160</v>
      </c>
      <c r="C654" s="81" t="n">
        <v>30</v>
      </c>
      <c r="D654" s="81"/>
    </row>
    <row r="655" customFormat="false" ht="14.4" hidden="false" customHeight="false" outlineLevel="0" collapsed="false">
      <c r="A655" s="81" t="n">
        <v>30648</v>
      </c>
      <c r="B655" s="81" t="s">
        <v>1744</v>
      </c>
      <c r="C655" s="81" t="n">
        <v>30</v>
      </c>
      <c r="D655" s="81"/>
    </row>
    <row r="656" customFormat="false" ht="14.4" hidden="false" customHeight="false" outlineLevel="0" collapsed="false">
      <c r="A656" s="81" t="n">
        <v>30648</v>
      </c>
      <c r="B656" s="81" t="s">
        <v>172</v>
      </c>
      <c r="C656" s="81" t="n">
        <v>30</v>
      </c>
      <c r="D656" s="81"/>
    </row>
    <row r="657" customFormat="false" ht="14.4" hidden="false" customHeight="false" outlineLevel="0" collapsed="false">
      <c r="A657" s="81" t="n">
        <v>30648</v>
      </c>
      <c r="B657" s="81" t="s">
        <v>1745</v>
      </c>
      <c r="C657" s="81" t="n">
        <v>30</v>
      </c>
      <c r="D657" s="81"/>
    </row>
    <row r="658" customFormat="false" ht="14.4" hidden="false" customHeight="false" outlineLevel="0" collapsed="false">
      <c r="A658" s="81" t="n">
        <v>30648</v>
      </c>
      <c r="B658" s="81" t="s">
        <v>176</v>
      </c>
      <c r="C658" s="81" t="n">
        <v>30</v>
      </c>
      <c r="D658" s="81"/>
    </row>
    <row r="659" customFormat="false" ht="14.4" hidden="false" customHeight="false" outlineLevel="0" collapsed="false">
      <c r="A659" s="81" t="n">
        <v>30648</v>
      </c>
      <c r="B659" s="81" t="s">
        <v>1746</v>
      </c>
      <c r="C659" s="81" t="n">
        <v>30</v>
      </c>
      <c r="D659" s="81"/>
    </row>
    <row r="660" customFormat="false" ht="14.4" hidden="false" customHeight="false" outlineLevel="0" collapsed="false">
      <c r="A660" s="81" t="n">
        <v>30648</v>
      </c>
      <c r="B660" s="81" t="s">
        <v>1747</v>
      </c>
      <c r="C660" s="81" t="n">
        <v>30</v>
      </c>
      <c r="D660" s="81"/>
    </row>
    <row r="661" customFormat="false" ht="14.4" hidden="false" customHeight="false" outlineLevel="0" collapsed="false">
      <c r="A661" s="81" t="n">
        <v>30648</v>
      </c>
      <c r="B661" s="81" t="s">
        <v>1748</v>
      </c>
      <c r="C661" s="81" t="n">
        <v>30</v>
      </c>
      <c r="D661" s="81"/>
    </row>
    <row r="662" customFormat="false" ht="14.4" hidden="false" customHeight="false" outlineLevel="0" collapsed="false">
      <c r="A662" s="81" t="n">
        <v>30649</v>
      </c>
      <c r="B662" s="81" t="s">
        <v>1749</v>
      </c>
      <c r="C662" s="81" t="n">
        <v>30</v>
      </c>
      <c r="D662" s="81"/>
    </row>
    <row r="663" customFormat="false" ht="14.4" hidden="false" customHeight="false" outlineLevel="0" collapsed="false">
      <c r="A663" s="81" t="n">
        <v>30649</v>
      </c>
      <c r="B663" s="81" t="s">
        <v>1750</v>
      </c>
      <c r="C663" s="81" t="n">
        <v>30</v>
      </c>
      <c r="D663" s="81"/>
    </row>
    <row r="664" customFormat="false" ht="14.4" hidden="false" customHeight="false" outlineLevel="0" collapsed="false">
      <c r="A664" s="81" t="n">
        <v>30649</v>
      </c>
      <c r="B664" s="81" t="s">
        <v>1751</v>
      </c>
      <c r="C664" s="81" t="n">
        <v>30</v>
      </c>
      <c r="D664" s="81"/>
    </row>
    <row r="665" customFormat="false" ht="14.4" hidden="false" customHeight="false" outlineLevel="0" collapsed="false">
      <c r="A665" s="81" t="n">
        <v>30649</v>
      </c>
      <c r="B665" s="81" t="s">
        <v>168</v>
      </c>
      <c r="C665" s="81" t="n">
        <v>30</v>
      </c>
      <c r="D665" s="81"/>
    </row>
    <row r="666" customFormat="false" ht="14.4" hidden="false" customHeight="false" outlineLevel="0" collapsed="false">
      <c r="A666" s="81" t="n">
        <v>30649</v>
      </c>
      <c r="B666" s="81" t="s">
        <v>1752</v>
      </c>
      <c r="C666" s="81" t="n">
        <v>30</v>
      </c>
      <c r="D666" s="81"/>
    </row>
    <row r="667" customFormat="false" ht="14.4" hidden="false" customHeight="false" outlineLevel="0" collapsed="false">
      <c r="A667" s="81" t="n">
        <v>30649</v>
      </c>
      <c r="B667" s="81" t="s">
        <v>1753</v>
      </c>
      <c r="C667" s="81" t="n">
        <v>30</v>
      </c>
      <c r="D667" s="81"/>
    </row>
    <row r="668" customFormat="false" ht="14.4" hidden="false" customHeight="false" outlineLevel="0" collapsed="false">
      <c r="A668" s="81" t="n">
        <v>30700</v>
      </c>
      <c r="B668" s="81" t="s">
        <v>1754</v>
      </c>
      <c r="C668" s="81" t="n">
        <v>30</v>
      </c>
      <c r="D668" s="81"/>
    </row>
    <row r="669" customFormat="false" ht="14.4" hidden="false" customHeight="false" outlineLevel="0" collapsed="false">
      <c r="A669" s="81" t="n">
        <v>30700</v>
      </c>
      <c r="B669" s="81" t="s">
        <v>1755</v>
      </c>
      <c r="C669" s="81" t="n">
        <v>30</v>
      </c>
      <c r="D669" s="81"/>
    </row>
    <row r="670" customFormat="false" ht="14.4" hidden="false" customHeight="false" outlineLevel="0" collapsed="false">
      <c r="A670" s="81" t="n">
        <v>30700</v>
      </c>
      <c r="B670" s="81" t="s">
        <v>1756</v>
      </c>
      <c r="C670" s="81" t="n">
        <v>30</v>
      </c>
      <c r="D670" s="81"/>
    </row>
    <row r="671" customFormat="false" ht="14.4" hidden="false" customHeight="false" outlineLevel="0" collapsed="false">
      <c r="A671" s="81" t="n">
        <v>30700</v>
      </c>
      <c r="B671" s="81" t="s">
        <v>1757</v>
      </c>
      <c r="C671" s="81" t="n">
        <v>30</v>
      </c>
      <c r="D671" s="81"/>
    </row>
    <row r="672" customFormat="false" ht="14.4" hidden="false" customHeight="false" outlineLevel="0" collapsed="false">
      <c r="A672" s="81" t="n">
        <v>30700</v>
      </c>
      <c r="B672" s="81" t="s">
        <v>1155</v>
      </c>
      <c r="C672" s="81" t="n">
        <v>30</v>
      </c>
      <c r="D672" s="81"/>
    </row>
    <row r="673" customFormat="false" ht="14.4" hidden="false" customHeight="false" outlineLevel="0" collapsed="false">
      <c r="A673" s="81" t="n">
        <v>30708</v>
      </c>
      <c r="B673" s="81" t="s">
        <v>1758</v>
      </c>
      <c r="C673" s="81" t="n">
        <v>30</v>
      </c>
      <c r="D673" s="81"/>
    </row>
    <row r="674" customFormat="false" ht="14.4" hidden="false" customHeight="false" outlineLevel="0" collapsed="false">
      <c r="A674" s="81" t="n">
        <v>30708</v>
      </c>
      <c r="B674" s="81" t="s">
        <v>1759</v>
      </c>
      <c r="C674" s="81" t="n">
        <v>30</v>
      </c>
      <c r="D674" s="81"/>
    </row>
    <row r="675" customFormat="false" ht="14.4" hidden="false" customHeight="false" outlineLevel="0" collapsed="false">
      <c r="A675" s="81" t="n">
        <v>30708</v>
      </c>
      <c r="B675" s="81" t="s">
        <v>1760</v>
      </c>
      <c r="C675" s="81" t="n">
        <v>30</v>
      </c>
      <c r="D675" s="81"/>
    </row>
    <row r="676" customFormat="false" ht="14.4" hidden="false" customHeight="false" outlineLevel="0" collapsed="false">
      <c r="A676" s="81" t="n">
        <v>30708</v>
      </c>
      <c r="B676" s="81" t="s">
        <v>1761</v>
      </c>
      <c r="C676" s="81" t="n">
        <v>30</v>
      </c>
      <c r="D676" s="81"/>
    </row>
    <row r="677" customFormat="false" ht="14.4" hidden="false" customHeight="false" outlineLevel="0" collapsed="false">
      <c r="A677" s="81" t="n">
        <v>30708</v>
      </c>
      <c r="B677" s="81" t="s">
        <v>1762</v>
      </c>
      <c r="C677" s="81" t="n">
        <v>30</v>
      </c>
      <c r="D677" s="81"/>
    </row>
    <row r="678" customFormat="false" ht="14.4" hidden="false" customHeight="false" outlineLevel="0" collapsed="false">
      <c r="A678" s="81" t="n">
        <v>30708</v>
      </c>
      <c r="B678" s="81" t="s">
        <v>1763</v>
      </c>
      <c r="C678" s="81" t="n">
        <v>30</v>
      </c>
      <c r="D678" s="81"/>
    </row>
    <row r="679" customFormat="false" ht="14.4" hidden="false" customHeight="false" outlineLevel="0" collapsed="false">
      <c r="A679" s="81" t="n">
        <v>30708</v>
      </c>
      <c r="B679" s="81" t="s">
        <v>1764</v>
      </c>
      <c r="C679" s="81" t="n">
        <v>30</v>
      </c>
      <c r="D679" s="81"/>
    </row>
    <row r="680" customFormat="false" ht="14.4" hidden="false" customHeight="false" outlineLevel="0" collapsed="false">
      <c r="A680" s="81" t="n">
        <v>30708</v>
      </c>
      <c r="B680" s="81" t="s">
        <v>1765</v>
      </c>
      <c r="C680" s="81" t="n">
        <v>30</v>
      </c>
      <c r="D680" s="81"/>
    </row>
    <row r="681" customFormat="false" ht="14.4" hidden="false" customHeight="false" outlineLevel="0" collapsed="false">
      <c r="A681" s="81" t="n">
        <v>30708</v>
      </c>
      <c r="B681" s="81" t="s">
        <v>1766</v>
      </c>
      <c r="C681" s="81" t="n">
        <v>30</v>
      </c>
      <c r="D681" s="81"/>
    </row>
    <row r="682" customFormat="false" ht="14.4" hidden="false" customHeight="false" outlineLevel="0" collapsed="false">
      <c r="A682" s="81" t="n">
        <v>30708</v>
      </c>
      <c r="B682" s="81" t="s">
        <v>1767</v>
      </c>
      <c r="C682" s="81" t="n">
        <v>30</v>
      </c>
      <c r="D682" s="81"/>
    </row>
    <row r="683" customFormat="false" ht="14.4" hidden="false" customHeight="false" outlineLevel="0" collapsed="false">
      <c r="A683" s="81" t="n">
        <v>30708</v>
      </c>
      <c r="B683" s="81" t="s">
        <v>1768</v>
      </c>
      <c r="C683" s="81" t="n">
        <v>30</v>
      </c>
      <c r="D683" s="81"/>
    </row>
    <row r="684" customFormat="false" ht="14.4" hidden="false" customHeight="false" outlineLevel="0" collapsed="false">
      <c r="A684" s="81" t="n">
        <v>30708</v>
      </c>
      <c r="B684" s="81" t="s">
        <v>1769</v>
      </c>
      <c r="C684" s="81" t="n">
        <v>30</v>
      </c>
      <c r="D684" s="81"/>
    </row>
    <row r="685" customFormat="false" ht="14.4" hidden="false" customHeight="false" outlineLevel="0" collapsed="false">
      <c r="A685" s="81" t="n">
        <v>30708</v>
      </c>
      <c r="B685" s="81" t="s">
        <v>1770</v>
      </c>
      <c r="C685" s="81" t="n">
        <v>30</v>
      </c>
      <c r="D685" s="81"/>
    </row>
    <row r="686" customFormat="false" ht="14.4" hidden="false" customHeight="false" outlineLevel="0" collapsed="false">
      <c r="A686" s="81" t="n">
        <v>30708</v>
      </c>
      <c r="B686" s="81" t="s">
        <v>1771</v>
      </c>
      <c r="C686" s="81" t="n">
        <v>30</v>
      </c>
      <c r="D686" s="81"/>
    </row>
    <row r="687" customFormat="false" ht="14.4" hidden="false" customHeight="false" outlineLevel="0" collapsed="false">
      <c r="A687" s="81" t="n">
        <v>30708</v>
      </c>
      <c r="B687" s="81" t="s">
        <v>1772</v>
      </c>
      <c r="C687" s="81" t="n">
        <v>30</v>
      </c>
      <c r="D687" s="81"/>
    </row>
    <row r="688" customFormat="false" ht="14.4" hidden="false" customHeight="false" outlineLevel="0" collapsed="false">
      <c r="A688" s="81" t="n">
        <v>30708</v>
      </c>
      <c r="B688" s="81" t="s">
        <v>1773</v>
      </c>
      <c r="C688" s="81" t="n">
        <v>30</v>
      </c>
      <c r="D688" s="81"/>
    </row>
    <row r="689" customFormat="false" ht="14.4" hidden="false" customHeight="false" outlineLevel="0" collapsed="false">
      <c r="A689" s="81" t="n">
        <v>30708</v>
      </c>
      <c r="B689" s="81" t="s">
        <v>1774</v>
      </c>
      <c r="C689" s="81" t="n">
        <v>30</v>
      </c>
      <c r="D689" s="81"/>
    </row>
    <row r="690" customFormat="false" ht="14.4" hidden="false" customHeight="false" outlineLevel="0" collapsed="false">
      <c r="A690" s="81" t="n">
        <v>30708</v>
      </c>
      <c r="B690" s="81" t="s">
        <v>1775</v>
      </c>
      <c r="C690" s="81" t="n">
        <v>30</v>
      </c>
      <c r="D690" s="81"/>
    </row>
    <row r="691" customFormat="false" ht="14.4" hidden="false" customHeight="false" outlineLevel="0" collapsed="false">
      <c r="A691" s="81" t="n">
        <v>30708</v>
      </c>
      <c r="B691" s="81" t="s">
        <v>1776</v>
      </c>
      <c r="C691" s="81" t="n">
        <v>30</v>
      </c>
      <c r="D691" s="81"/>
    </row>
    <row r="692" customFormat="false" ht="14.4" hidden="false" customHeight="false" outlineLevel="0" collapsed="false">
      <c r="A692" s="81" t="n">
        <v>30708</v>
      </c>
      <c r="B692" s="81" t="s">
        <v>1777</v>
      </c>
      <c r="C692" s="81" t="n">
        <v>30</v>
      </c>
      <c r="D692" s="81"/>
    </row>
    <row r="693" customFormat="false" ht="14.4" hidden="false" customHeight="false" outlineLevel="0" collapsed="false">
      <c r="A693" s="81" t="n">
        <v>30708</v>
      </c>
      <c r="B693" s="81" t="s">
        <v>1778</v>
      </c>
      <c r="C693" s="81" t="n">
        <v>30</v>
      </c>
      <c r="D693" s="81"/>
    </row>
    <row r="694" customFormat="false" ht="14.4" hidden="false" customHeight="false" outlineLevel="0" collapsed="false">
      <c r="A694" s="81" t="n">
        <v>30708</v>
      </c>
      <c r="B694" s="81" t="s">
        <v>1779</v>
      </c>
      <c r="C694" s="81" t="n">
        <v>30</v>
      </c>
      <c r="D694" s="81"/>
    </row>
    <row r="695" customFormat="false" ht="14.4" hidden="false" customHeight="false" outlineLevel="0" collapsed="false">
      <c r="A695" s="81" t="n">
        <v>30708</v>
      </c>
      <c r="B695" s="81" t="s">
        <v>1780</v>
      </c>
      <c r="C695" s="81" t="n">
        <v>30</v>
      </c>
      <c r="D695" s="81"/>
    </row>
    <row r="696" customFormat="false" ht="14.4" hidden="false" customHeight="false" outlineLevel="0" collapsed="false">
      <c r="A696" s="81" t="n">
        <v>30709</v>
      </c>
      <c r="B696" s="81" t="s">
        <v>1781</v>
      </c>
      <c r="C696" s="81" t="n">
        <v>30</v>
      </c>
      <c r="D696" s="81"/>
    </row>
    <row r="697" customFormat="false" ht="14.4" hidden="false" customHeight="false" outlineLevel="0" collapsed="false">
      <c r="A697" s="81" t="n">
        <v>30709</v>
      </c>
      <c r="B697" s="81" t="s">
        <v>1782</v>
      </c>
      <c r="C697" s="81" t="n">
        <v>30</v>
      </c>
      <c r="D697" s="81"/>
    </row>
    <row r="698" customFormat="false" ht="14.4" hidden="false" customHeight="false" outlineLevel="0" collapsed="false">
      <c r="A698" s="81" t="n">
        <v>30709</v>
      </c>
      <c r="B698" s="81" t="s">
        <v>1783</v>
      </c>
      <c r="C698" s="81" t="n">
        <v>30</v>
      </c>
      <c r="D698" s="81"/>
    </row>
    <row r="699" customFormat="false" ht="14.4" hidden="false" customHeight="false" outlineLevel="0" collapsed="false">
      <c r="A699" s="81" t="n">
        <v>30709</v>
      </c>
      <c r="B699" s="81" t="s">
        <v>1784</v>
      </c>
      <c r="C699" s="81" t="n">
        <v>30</v>
      </c>
      <c r="D699" s="81"/>
    </row>
    <row r="700" customFormat="false" ht="14.4" hidden="false" customHeight="false" outlineLevel="0" collapsed="false">
      <c r="A700" s="81" t="n">
        <v>30709</v>
      </c>
      <c r="B700" s="81" t="s">
        <v>1785</v>
      </c>
      <c r="C700" s="81" t="n">
        <v>30</v>
      </c>
      <c r="D700" s="81"/>
    </row>
    <row r="701" customFormat="false" ht="14.4" hidden="false" customHeight="false" outlineLevel="0" collapsed="false">
      <c r="A701" s="81" t="n">
        <v>30709</v>
      </c>
      <c r="B701" s="81" t="s">
        <v>1786</v>
      </c>
      <c r="C701" s="81" t="n">
        <v>30</v>
      </c>
      <c r="D701" s="81"/>
    </row>
    <row r="702" customFormat="false" ht="14.4" hidden="false" customHeight="false" outlineLevel="0" collapsed="false">
      <c r="A702" s="81" t="n">
        <v>30709</v>
      </c>
      <c r="B702" s="81" t="s">
        <v>1787</v>
      </c>
      <c r="C702" s="81" t="n">
        <v>30</v>
      </c>
      <c r="D702" s="81"/>
    </row>
    <row r="703" customFormat="false" ht="14.4" hidden="false" customHeight="false" outlineLevel="0" collapsed="false">
      <c r="A703" s="81" t="n">
        <v>30709</v>
      </c>
      <c r="B703" s="81" t="s">
        <v>1788</v>
      </c>
      <c r="C703" s="81" t="n">
        <v>30</v>
      </c>
      <c r="D703" s="81"/>
    </row>
    <row r="704" customFormat="false" ht="14.4" hidden="false" customHeight="false" outlineLevel="0" collapsed="false">
      <c r="A704" s="81" t="n">
        <v>30709</v>
      </c>
      <c r="B704" s="81" t="s">
        <v>1152</v>
      </c>
      <c r="C704" s="81" t="n">
        <v>30</v>
      </c>
      <c r="D704" s="81"/>
    </row>
    <row r="705" customFormat="false" ht="14.4" hidden="false" customHeight="false" outlineLevel="0" collapsed="false">
      <c r="A705" s="81" t="n">
        <v>30709</v>
      </c>
      <c r="B705" s="81" t="s">
        <v>1789</v>
      </c>
      <c r="C705" s="81" t="n">
        <v>30</v>
      </c>
      <c r="D705" s="81"/>
    </row>
    <row r="706" customFormat="false" ht="14.4" hidden="false" customHeight="false" outlineLevel="0" collapsed="false">
      <c r="A706" s="81" t="n">
        <v>30710</v>
      </c>
      <c r="B706" s="81" t="s">
        <v>1790</v>
      </c>
      <c r="C706" s="81" t="n">
        <v>30</v>
      </c>
      <c r="D706" s="81"/>
    </row>
    <row r="707" customFormat="false" ht="14.4" hidden="false" customHeight="false" outlineLevel="0" collapsed="false">
      <c r="A707" s="81" t="n">
        <v>30710</v>
      </c>
      <c r="B707" s="81" t="s">
        <v>1791</v>
      </c>
      <c r="C707" s="81" t="n">
        <v>30</v>
      </c>
      <c r="D707" s="81"/>
    </row>
    <row r="708" customFormat="false" ht="14.4" hidden="false" customHeight="false" outlineLevel="0" collapsed="false">
      <c r="A708" s="81" t="n">
        <v>30710</v>
      </c>
      <c r="B708" s="81" t="s">
        <v>1792</v>
      </c>
      <c r="C708" s="81" t="n">
        <v>30</v>
      </c>
      <c r="D708" s="81"/>
    </row>
    <row r="709" customFormat="false" ht="14.4" hidden="false" customHeight="false" outlineLevel="0" collapsed="false">
      <c r="A709" s="81" t="n">
        <v>30710</v>
      </c>
      <c r="B709" s="81" t="s">
        <v>1793</v>
      </c>
      <c r="C709" s="81" t="n">
        <v>30</v>
      </c>
      <c r="D709" s="81"/>
    </row>
    <row r="710" customFormat="false" ht="14.4" hidden="false" customHeight="false" outlineLevel="0" collapsed="false">
      <c r="A710" s="81" t="n">
        <v>30710</v>
      </c>
      <c r="B710" s="81" t="s">
        <v>1794</v>
      </c>
      <c r="C710" s="81" t="n">
        <v>30</v>
      </c>
      <c r="D710" s="81"/>
    </row>
    <row r="711" customFormat="false" ht="14.4" hidden="false" customHeight="false" outlineLevel="0" collapsed="false">
      <c r="A711" s="81" t="n">
        <v>30710</v>
      </c>
      <c r="B711" s="81" t="s">
        <v>1795</v>
      </c>
      <c r="C711" s="81" t="n">
        <v>30</v>
      </c>
      <c r="D711" s="81"/>
    </row>
    <row r="712" customFormat="false" ht="14.4" hidden="false" customHeight="false" outlineLevel="0" collapsed="false">
      <c r="A712" s="81" t="n">
        <v>30710</v>
      </c>
      <c r="B712" s="81" t="s">
        <v>1796</v>
      </c>
      <c r="C712" s="81" t="n">
        <v>30</v>
      </c>
      <c r="D712" s="81"/>
    </row>
    <row r="713" customFormat="false" ht="14.4" hidden="false" customHeight="false" outlineLevel="0" collapsed="false">
      <c r="A713" s="81" t="n">
        <v>30710</v>
      </c>
      <c r="B713" s="81" t="s">
        <v>1797</v>
      </c>
      <c r="C713" s="81" t="n">
        <v>30</v>
      </c>
      <c r="D713" s="81"/>
    </row>
    <row r="714" customFormat="false" ht="14.4" hidden="false" customHeight="false" outlineLevel="0" collapsed="false">
      <c r="A714" s="81" t="n">
        <v>30710</v>
      </c>
      <c r="B714" s="81" t="s">
        <v>1798</v>
      </c>
      <c r="C714" s="81" t="n">
        <v>30</v>
      </c>
      <c r="D714" s="81"/>
    </row>
    <row r="715" customFormat="false" ht="14.4" hidden="false" customHeight="false" outlineLevel="0" collapsed="false">
      <c r="A715" s="81" t="n">
        <v>30710</v>
      </c>
      <c r="B715" s="81" t="s">
        <v>1799</v>
      </c>
      <c r="C715" s="81" t="n">
        <v>30</v>
      </c>
      <c r="D715" s="81"/>
    </row>
    <row r="716" customFormat="false" ht="14.4" hidden="false" customHeight="false" outlineLevel="0" collapsed="false">
      <c r="A716" s="81" t="n">
        <v>30710</v>
      </c>
      <c r="B716" s="81" t="s">
        <v>1154</v>
      </c>
      <c r="C716" s="81" t="n">
        <v>30</v>
      </c>
      <c r="D716" s="81"/>
    </row>
    <row r="717" customFormat="false" ht="14.4" hidden="false" customHeight="false" outlineLevel="0" collapsed="false">
      <c r="A717" s="81" t="n">
        <v>30710</v>
      </c>
      <c r="B717" s="81" t="s">
        <v>1800</v>
      </c>
      <c r="C717" s="81" t="n">
        <v>30</v>
      </c>
      <c r="D717" s="81"/>
    </row>
    <row r="718" customFormat="false" ht="14.4" hidden="false" customHeight="false" outlineLevel="0" collapsed="false">
      <c r="A718" s="81" t="n">
        <v>30720</v>
      </c>
      <c r="B718" s="81" t="s">
        <v>1801</v>
      </c>
      <c r="C718" s="81" t="n">
        <v>30</v>
      </c>
      <c r="D718" s="81"/>
    </row>
    <row r="719" customFormat="false" ht="14.4" hidden="false" customHeight="false" outlineLevel="0" collapsed="false">
      <c r="A719" s="81" t="n">
        <v>30720</v>
      </c>
      <c r="B719" s="81" t="s">
        <v>1802</v>
      </c>
      <c r="C719" s="81" t="n">
        <v>30</v>
      </c>
      <c r="D719" s="81"/>
    </row>
    <row r="720" customFormat="false" ht="14.4" hidden="false" customHeight="false" outlineLevel="0" collapsed="false">
      <c r="A720" s="81" t="n">
        <v>30720</v>
      </c>
      <c r="B720" s="81" t="s">
        <v>1128</v>
      </c>
      <c r="C720" s="81" t="n">
        <v>30</v>
      </c>
      <c r="D720" s="81"/>
    </row>
    <row r="721" customFormat="false" ht="14.4" hidden="false" customHeight="false" outlineLevel="0" collapsed="false">
      <c r="A721" s="81" t="n">
        <v>30720</v>
      </c>
      <c r="B721" s="81" t="s">
        <v>1803</v>
      </c>
      <c r="C721" s="81" t="n">
        <v>30</v>
      </c>
      <c r="D721" s="81"/>
    </row>
    <row r="722" customFormat="false" ht="14.4" hidden="false" customHeight="false" outlineLevel="0" collapsed="false">
      <c r="A722" s="81" t="n">
        <v>30729</v>
      </c>
      <c r="B722" s="81" t="s">
        <v>1804</v>
      </c>
      <c r="C722" s="81" t="n">
        <v>30</v>
      </c>
      <c r="D722" s="81"/>
    </row>
    <row r="723" customFormat="false" ht="14.4" hidden="false" customHeight="false" outlineLevel="0" collapsed="false">
      <c r="A723" s="81" t="n">
        <v>30730</v>
      </c>
      <c r="B723" s="81" t="s">
        <v>1127</v>
      </c>
      <c r="C723" s="81" t="n">
        <v>30</v>
      </c>
      <c r="D723" s="81"/>
    </row>
    <row r="724" customFormat="false" ht="14.4" hidden="false" customHeight="false" outlineLevel="0" collapsed="false">
      <c r="A724" s="81" t="n">
        <v>30739</v>
      </c>
      <c r="B724" s="81" t="s">
        <v>1805</v>
      </c>
      <c r="C724" s="81" t="n">
        <v>30</v>
      </c>
      <c r="D724" s="81"/>
    </row>
    <row r="725" customFormat="false" ht="14.4" hidden="false" customHeight="false" outlineLevel="0" collapsed="false">
      <c r="A725" s="81" t="n">
        <v>30739</v>
      </c>
      <c r="B725" s="81" t="s">
        <v>1806</v>
      </c>
      <c r="C725" s="81" t="n">
        <v>30</v>
      </c>
      <c r="D725" s="81"/>
    </row>
    <row r="726" customFormat="false" ht="14.4" hidden="false" customHeight="false" outlineLevel="0" collapsed="false">
      <c r="A726" s="81" t="n">
        <v>30739</v>
      </c>
      <c r="B726" s="81" t="s">
        <v>1807</v>
      </c>
      <c r="C726" s="81" t="n">
        <v>30</v>
      </c>
      <c r="D726" s="81"/>
    </row>
    <row r="727" customFormat="false" ht="14.4" hidden="false" customHeight="false" outlineLevel="0" collapsed="false">
      <c r="A727" s="81" t="n">
        <v>30739</v>
      </c>
      <c r="B727" s="81" t="s">
        <v>1808</v>
      </c>
      <c r="C727" s="81" t="n">
        <v>30</v>
      </c>
      <c r="D727" s="81"/>
    </row>
    <row r="728" customFormat="false" ht="14.4" hidden="false" customHeight="false" outlineLevel="0" collapsed="false">
      <c r="A728" s="81" t="n">
        <v>30739</v>
      </c>
      <c r="B728" s="81" t="s">
        <v>1809</v>
      </c>
      <c r="C728" s="81" t="n">
        <v>30</v>
      </c>
      <c r="D728" s="81"/>
    </row>
    <row r="729" customFormat="false" ht="14.4" hidden="false" customHeight="false" outlineLevel="0" collapsed="false">
      <c r="A729" s="81" t="n">
        <v>30739</v>
      </c>
      <c r="B729" s="81" t="s">
        <v>1810</v>
      </c>
      <c r="C729" s="81" t="n">
        <v>30</v>
      </c>
      <c r="D729" s="81"/>
    </row>
    <row r="730" customFormat="false" ht="14.4" hidden="false" customHeight="false" outlineLevel="0" collapsed="false">
      <c r="A730" s="81" t="n">
        <v>30739</v>
      </c>
      <c r="B730" s="81" t="s">
        <v>1125</v>
      </c>
      <c r="C730" s="81" t="n">
        <v>30</v>
      </c>
      <c r="D730" s="81"/>
    </row>
    <row r="731" customFormat="false" ht="14.4" hidden="false" customHeight="false" outlineLevel="0" collapsed="false">
      <c r="A731" s="81" t="n">
        <v>30739</v>
      </c>
      <c r="B731" s="81" t="s">
        <v>1126</v>
      </c>
      <c r="C731" s="81" t="n">
        <v>30</v>
      </c>
      <c r="D731" s="81"/>
    </row>
    <row r="732" customFormat="false" ht="14.4" hidden="false" customHeight="false" outlineLevel="0" collapsed="false">
      <c r="A732" s="81" t="n">
        <v>30739</v>
      </c>
      <c r="B732" s="81" t="s">
        <v>1811</v>
      </c>
      <c r="C732" s="81" t="n">
        <v>30</v>
      </c>
      <c r="D732" s="81"/>
    </row>
    <row r="733" customFormat="false" ht="14.4" hidden="false" customHeight="false" outlineLevel="0" collapsed="false">
      <c r="A733" s="81" t="n">
        <v>30739</v>
      </c>
      <c r="B733" s="81" t="s">
        <v>1812</v>
      </c>
      <c r="C733" s="81" t="n">
        <v>30</v>
      </c>
      <c r="D733" s="81"/>
    </row>
    <row r="734" customFormat="false" ht="14.4" hidden="false" customHeight="false" outlineLevel="0" collapsed="false">
      <c r="A734" s="81" t="n">
        <v>30740</v>
      </c>
      <c r="B734" s="81" t="s">
        <v>1813</v>
      </c>
      <c r="C734" s="81" t="n">
        <v>30</v>
      </c>
      <c r="D734" s="81"/>
    </row>
    <row r="735" customFormat="false" ht="14.4" hidden="false" customHeight="false" outlineLevel="0" collapsed="false">
      <c r="A735" s="81" t="n">
        <v>30740</v>
      </c>
      <c r="B735" s="81" t="s">
        <v>1814</v>
      </c>
      <c r="C735" s="81" t="n">
        <v>30</v>
      </c>
      <c r="D735" s="81"/>
    </row>
    <row r="736" customFormat="false" ht="14.4" hidden="false" customHeight="false" outlineLevel="0" collapsed="false">
      <c r="A736" s="81" t="n">
        <v>30740</v>
      </c>
      <c r="B736" s="81" t="s">
        <v>1815</v>
      </c>
      <c r="C736" s="81" t="n">
        <v>30</v>
      </c>
      <c r="D736" s="81"/>
    </row>
    <row r="737" customFormat="false" ht="14.4" hidden="false" customHeight="false" outlineLevel="0" collapsed="false">
      <c r="A737" s="81" t="n">
        <v>30740</v>
      </c>
      <c r="B737" s="81" t="s">
        <v>1816</v>
      </c>
      <c r="C737" s="81" t="n">
        <v>30</v>
      </c>
      <c r="D737" s="81"/>
    </row>
    <row r="738" customFormat="false" ht="14.4" hidden="false" customHeight="false" outlineLevel="0" collapsed="false">
      <c r="A738" s="81" t="n">
        <v>30740</v>
      </c>
      <c r="B738" s="81" t="s">
        <v>1817</v>
      </c>
      <c r="C738" s="81" t="n">
        <v>30</v>
      </c>
      <c r="D738" s="81"/>
    </row>
    <row r="739" customFormat="false" ht="14.4" hidden="false" customHeight="false" outlineLevel="0" collapsed="false">
      <c r="A739" s="81" t="n">
        <v>30740</v>
      </c>
      <c r="B739" s="81" t="s">
        <v>1818</v>
      </c>
      <c r="C739" s="81" t="n">
        <v>30</v>
      </c>
      <c r="D739" s="81"/>
    </row>
    <row r="740" customFormat="false" ht="14.4" hidden="false" customHeight="false" outlineLevel="0" collapsed="false">
      <c r="A740" s="81" t="n">
        <v>30740</v>
      </c>
      <c r="B740" s="81" t="s">
        <v>1819</v>
      </c>
      <c r="C740" s="81" t="n">
        <v>30</v>
      </c>
      <c r="D740" s="81"/>
    </row>
    <row r="741" customFormat="false" ht="14.4" hidden="false" customHeight="false" outlineLevel="0" collapsed="false">
      <c r="A741" s="81" t="n">
        <v>30740</v>
      </c>
      <c r="B741" s="81" t="s">
        <v>1820</v>
      </c>
      <c r="C741" s="81" t="n">
        <v>30</v>
      </c>
      <c r="D741" s="81"/>
    </row>
    <row r="742" customFormat="false" ht="14.4" hidden="false" customHeight="false" outlineLevel="0" collapsed="false">
      <c r="A742" s="81" t="n">
        <v>30740</v>
      </c>
      <c r="B742" s="81" t="s">
        <v>1136</v>
      </c>
      <c r="C742" s="81" t="n">
        <v>30</v>
      </c>
      <c r="D742" s="81"/>
    </row>
    <row r="743" customFormat="false" ht="14.4" hidden="false" customHeight="false" outlineLevel="0" collapsed="false">
      <c r="A743" s="81" t="n">
        <v>30740</v>
      </c>
      <c r="B743" s="81" t="s">
        <v>1137</v>
      </c>
      <c r="C743" s="81" t="n">
        <v>30</v>
      </c>
      <c r="D743" s="81"/>
    </row>
    <row r="744" customFormat="false" ht="14.4" hidden="false" customHeight="false" outlineLevel="0" collapsed="false">
      <c r="A744" s="81" t="n">
        <v>30740</v>
      </c>
      <c r="B744" s="81" t="s">
        <v>1821</v>
      </c>
      <c r="C744" s="81" t="n">
        <v>30</v>
      </c>
      <c r="D744" s="81"/>
    </row>
    <row r="745" customFormat="false" ht="14.4" hidden="false" customHeight="false" outlineLevel="0" collapsed="false">
      <c r="A745" s="81" t="n">
        <v>30740</v>
      </c>
      <c r="B745" s="81" t="s">
        <v>1822</v>
      </c>
      <c r="C745" s="81" t="n">
        <v>30</v>
      </c>
      <c r="D745" s="81"/>
    </row>
    <row r="746" customFormat="false" ht="14.4" hidden="false" customHeight="false" outlineLevel="0" collapsed="false">
      <c r="A746" s="81" t="n">
        <v>30740</v>
      </c>
      <c r="B746" s="81" t="s">
        <v>1823</v>
      </c>
      <c r="C746" s="81" t="n">
        <v>30</v>
      </c>
      <c r="D746" s="81"/>
    </row>
    <row r="747" customFormat="false" ht="14.4" hidden="false" customHeight="false" outlineLevel="0" collapsed="false">
      <c r="A747" s="81" t="n">
        <v>30740</v>
      </c>
      <c r="B747" s="81" t="s">
        <v>1824</v>
      </c>
      <c r="C747" s="81" t="n">
        <v>30</v>
      </c>
      <c r="D747" s="81"/>
    </row>
    <row r="748" customFormat="false" ht="14.4" hidden="false" customHeight="false" outlineLevel="0" collapsed="false">
      <c r="A748" s="81" t="n">
        <v>30740</v>
      </c>
      <c r="B748" s="81" t="s">
        <v>1825</v>
      </c>
      <c r="C748" s="81" t="n">
        <v>30</v>
      </c>
      <c r="D748" s="81"/>
    </row>
    <row r="749" customFormat="false" ht="14.4" hidden="false" customHeight="false" outlineLevel="0" collapsed="false">
      <c r="A749" s="81" t="n">
        <v>30740</v>
      </c>
      <c r="B749" s="81" t="s">
        <v>1146</v>
      </c>
      <c r="C749" s="81" t="n">
        <v>30</v>
      </c>
      <c r="D749" s="81"/>
    </row>
    <row r="750" customFormat="false" ht="14.4" hidden="false" customHeight="false" outlineLevel="0" collapsed="false">
      <c r="A750" s="81" t="n">
        <v>30740</v>
      </c>
      <c r="B750" s="81" t="s">
        <v>1826</v>
      </c>
      <c r="C750" s="81" t="n">
        <v>30</v>
      </c>
      <c r="D750" s="81"/>
    </row>
    <row r="751" customFormat="false" ht="14.4" hidden="false" customHeight="false" outlineLevel="0" collapsed="false">
      <c r="A751" s="81" t="n">
        <v>30740</v>
      </c>
      <c r="B751" s="81" t="s">
        <v>1827</v>
      </c>
      <c r="C751" s="81" t="n">
        <v>30</v>
      </c>
      <c r="D751" s="81"/>
    </row>
    <row r="752" customFormat="false" ht="14.4" hidden="false" customHeight="false" outlineLevel="0" collapsed="false">
      <c r="A752" s="81" t="n">
        <v>30740</v>
      </c>
      <c r="B752" s="81" t="s">
        <v>1828</v>
      </c>
      <c r="C752" s="81" t="n">
        <v>30</v>
      </c>
      <c r="D752" s="81"/>
    </row>
    <row r="753" customFormat="false" ht="14.4" hidden="false" customHeight="false" outlineLevel="0" collapsed="false">
      <c r="A753" s="81" t="n">
        <v>30740</v>
      </c>
      <c r="B753" s="81" t="s">
        <v>1829</v>
      </c>
      <c r="C753" s="81" t="n">
        <v>30</v>
      </c>
      <c r="D753" s="81"/>
    </row>
    <row r="754" customFormat="false" ht="14.4" hidden="false" customHeight="false" outlineLevel="0" collapsed="false">
      <c r="A754" s="81" t="n">
        <v>30740</v>
      </c>
      <c r="B754" s="81" t="s">
        <v>1830</v>
      </c>
      <c r="C754" s="81" t="n">
        <v>30</v>
      </c>
      <c r="D754" s="81"/>
    </row>
    <row r="755" customFormat="false" ht="14.4" hidden="false" customHeight="false" outlineLevel="0" collapsed="false">
      <c r="A755" s="81" t="n">
        <v>30800</v>
      </c>
      <c r="B755" s="81" t="s">
        <v>1831</v>
      </c>
      <c r="C755" s="81" t="n">
        <v>30</v>
      </c>
      <c r="D755" s="81"/>
    </row>
    <row r="756" customFormat="false" ht="14.4" hidden="false" customHeight="false" outlineLevel="0" collapsed="false">
      <c r="A756" s="81" t="n">
        <v>30800</v>
      </c>
      <c r="B756" s="81" t="s">
        <v>722</v>
      </c>
      <c r="C756" s="81" t="n">
        <v>30</v>
      </c>
      <c r="D756" s="81"/>
    </row>
    <row r="757" customFormat="false" ht="14.4" hidden="false" customHeight="false" outlineLevel="0" collapsed="false">
      <c r="A757" s="81" t="n">
        <v>30800</v>
      </c>
      <c r="B757" s="81" t="s">
        <v>175</v>
      </c>
      <c r="C757" s="81" t="n">
        <v>30</v>
      </c>
      <c r="D757" s="81"/>
    </row>
    <row r="758" customFormat="false" ht="14.4" hidden="false" customHeight="false" outlineLevel="0" collapsed="false">
      <c r="A758" s="81" t="n">
        <v>30800</v>
      </c>
      <c r="B758" s="81" t="s">
        <v>815</v>
      </c>
      <c r="C758" s="81" t="n">
        <v>30</v>
      </c>
      <c r="D758" s="81"/>
    </row>
    <row r="759" customFormat="false" ht="14.4" hidden="false" customHeight="false" outlineLevel="0" collapsed="false">
      <c r="A759" s="81" t="n">
        <v>30800</v>
      </c>
      <c r="B759" s="81" t="s">
        <v>1832</v>
      </c>
      <c r="C759" s="81" t="n">
        <v>30</v>
      </c>
      <c r="D759" s="81"/>
    </row>
    <row r="760" customFormat="false" ht="14.4" hidden="false" customHeight="false" outlineLevel="0" collapsed="false">
      <c r="A760" s="81" t="n">
        <v>30800</v>
      </c>
      <c r="B760" s="81" t="s">
        <v>829</v>
      </c>
      <c r="C760" s="81" t="n">
        <v>30</v>
      </c>
      <c r="D760" s="81"/>
    </row>
    <row r="761" customFormat="false" ht="14.4" hidden="false" customHeight="false" outlineLevel="0" collapsed="false">
      <c r="A761" s="81" t="n">
        <v>30810</v>
      </c>
      <c r="B761" s="81" t="s">
        <v>1833</v>
      </c>
      <c r="C761" s="81" t="n">
        <v>30</v>
      </c>
      <c r="D761" s="81"/>
    </row>
    <row r="762" customFormat="false" ht="14.4" hidden="false" customHeight="false" outlineLevel="0" collapsed="false">
      <c r="A762" s="81" t="n">
        <v>30810</v>
      </c>
      <c r="B762" s="81" t="s">
        <v>846</v>
      </c>
      <c r="C762" s="81" t="n">
        <v>30</v>
      </c>
      <c r="D762" s="81"/>
    </row>
    <row r="763" customFormat="false" ht="14.4" hidden="false" customHeight="false" outlineLevel="0" collapsed="false">
      <c r="A763" s="81" t="n">
        <v>30811</v>
      </c>
      <c r="B763" s="81" t="s">
        <v>1834</v>
      </c>
      <c r="C763" s="81" t="n">
        <v>30</v>
      </c>
      <c r="D763" s="81"/>
    </row>
    <row r="764" customFormat="false" ht="14.4" hidden="false" customHeight="false" outlineLevel="0" collapsed="false">
      <c r="A764" s="81" t="n">
        <v>30811</v>
      </c>
      <c r="B764" s="81" t="s">
        <v>751</v>
      </c>
      <c r="C764" s="81" t="n">
        <v>30</v>
      </c>
      <c r="D764" s="81"/>
    </row>
    <row r="765" customFormat="false" ht="14.4" hidden="false" customHeight="false" outlineLevel="0" collapsed="false">
      <c r="A765" s="81" t="n">
        <v>30811</v>
      </c>
      <c r="B765" s="81" t="s">
        <v>759</v>
      </c>
      <c r="C765" s="81" t="n">
        <v>30</v>
      </c>
      <c r="D765" s="81"/>
    </row>
    <row r="766" customFormat="false" ht="14.4" hidden="false" customHeight="false" outlineLevel="0" collapsed="false">
      <c r="A766" s="81" t="n">
        <v>30811</v>
      </c>
      <c r="B766" s="81" t="s">
        <v>800</v>
      </c>
      <c r="C766" s="81" t="n">
        <v>30</v>
      </c>
      <c r="D766" s="81"/>
    </row>
    <row r="767" customFormat="false" ht="14.4" hidden="false" customHeight="false" outlineLevel="0" collapsed="false">
      <c r="A767" s="81" t="n">
        <v>30811</v>
      </c>
      <c r="B767" s="81" t="s">
        <v>803</v>
      </c>
      <c r="C767" s="81" t="n">
        <v>30</v>
      </c>
      <c r="D767" s="81"/>
    </row>
    <row r="768" customFormat="false" ht="14.4" hidden="false" customHeight="false" outlineLevel="0" collapsed="false">
      <c r="A768" s="81" t="n">
        <v>30811</v>
      </c>
      <c r="B768" s="81" t="s">
        <v>1835</v>
      </c>
      <c r="C768" s="81" t="n">
        <v>30</v>
      </c>
      <c r="D768" s="81"/>
    </row>
    <row r="769" customFormat="false" ht="14.4" hidden="false" customHeight="false" outlineLevel="0" collapsed="false">
      <c r="A769" s="81" t="n">
        <v>30811</v>
      </c>
      <c r="B769" s="81" t="s">
        <v>1836</v>
      </c>
      <c r="C769" s="81" t="n">
        <v>30</v>
      </c>
      <c r="D769" s="81"/>
    </row>
    <row r="770" customFormat="false" ht="14.4" hidden="false" customHeight="false" outlineLevel="0" collapsed="false">
      <c r="A770" s="81" t="n">
        <v>30811</v>
      </c>
      <c r="B770" s="81" t="s">
        <v>1837</v>
      </c>
      <c r="C770" s="81" t="n">
        <v>30</v>
      </c>
      <c r="D770" s="81"/>
    </row>
    <row r="771" customFormat="false" ht="14.4" hidden="false" customHeight="false" outlineLevel="0" collapsed="false">
      <c r="A771" s="81" t="n">
        <v>30811</v>
      </c>
      <c r="B771" s="81" t="s">
        <v>1838</v>
      </c>
      <c r="C771" s="81" t="n">
        <v>30</v>
      </c>
      <c r="D771" s="81"/>
    </row>
    <row r="772" customFormat="false" ht="14.4" hidden="false" customHeight="false" outlineLevel="0" collapsed="false">
      <c r="A772" s="81" t="n">
        <v>30812</v>
      </c>
      <c r="B772" s="81" t="s">
        <v>698</v>
      </c>
      <c r="C772" s="81" t="n">
        <v>30</v>
      </c>
      <c r="D772" s="81"/>
    </row>
    <row r="773" customFormat="false" ht="14.4" hidden="false" customHeight="false" outlineLevel="0" collapsed="false">
      <c r="A773" s="81" t="n">
        <v>30812</v>
      </c>
      <c r="B773" s="81" t="s">
        <v>726</v>
      </c>
      <c r="C773" s="81" t="n">
        <v>30</v>
      </c>
      <c r="D773" s="81"/>
    </row>
    <row r="774" customFormat="false" ht="14.4" hidden="false" customHeight="false" outlineLevel="0" collapsed="false">
      <c r="A774" s="81" t="n">
        <v>30812</v>
      </c>
      <c r="B774" s="81" t="s">
        <v>731</v>
      </c>
      <c r="C774" s="81" t="n">
        <v>30</v>
      </c>
      <c r="D774" s="81"/>
    </row>
    <row r="775" customFormat="false" ht="14.4" hidden="false" customHeight="false" outlineLevel="0" collapsed="false">
      <c r="A775" s="81" t="n">
        <v>30812</v>
      </c>
      <c r="B775" s="81" t="s">
        <v>733</v>
      </c>
      <c r="C775" s="81" t="n">
        <v>30</v>
      </c>
      <c r="D775" s="81"/>
    </row>
    <row r="776" customFormat="false" ht="14.4" hidden="false" customHeight="false" outlineLevel="0" collapsed="false">
      <c r="A776" s="81" t="n">
        <v>30812</v>
      </c>
      <c r="B776" s="81" t="s">
        <v>1839</v>
      </c>
      <c r="C776" s="81" t="n">
        <v>30</v>
      </c>
      <c r="D776" s="81"/>
    </row>
    <row r="777" customFormat="false" ht="14.4" hidden="false" customHeight="false" outlineLevel="0" collapsed="false">
      <c r="A777" s="81" t="n">
        <v>30812</v>
      </c>
      <c r="B777" s="81" t="s">
        <v>802</v>
      </c>
      <c r="C777" s="81" t="n">
        <v>30</v>
      </c>
      <c r="D777" s="81"/>
    </row>
    <row r="778" customFormat="false" ht="14.4" hidden="false" customHeight="false" outlineLevel="0" collapsed="false">
      <c r="A778" s="81" t="n">
        <v>30812</v>
      </c>
      <c r="B778" s="81" t="s">
        <v>1840</v>
      </c>
      <c r="C778" s="81" t="n">
        <v>30</v>
      </c>
      <c r="D778" s="81"/>
    </row>
    <row r="779" customFormat="false" ht="14.4" hidden="false" customHeight="false" outlineLevel="0" collapsed="false">
      <c r="A779" s="81" t="n">
        <v>30813</v>
      </c>
      <c r="B779" s="81" t="s">
        <v>1841</v>
      </c>
      <c r="C779" s="81" t="n">
        <v>30</v>
      </c>
      <c r="D779" s="81"/>
    </row>
    <row r="780" customFormat="false" ht="14.4" hidden="false" customHeight="false" outlineLevel="0" collapsed="false">
      <c r="A780" s="81" t="n">
        <v>30813</v>
      </c>
      <c r="B780" s="81" t="s">
        <v>1842</v>
      </c>
      <c r="C780" s="81" t="n">
        <v>30</v>
      </c>
      <c r="D780" s="81"/>
    </row>
    <row r="781" customFormat="false" ht="14.4" hidden="false" customHeight="false" outlineLevel="0" collapsed="false">
      <c r="A781" s="81" t="n">
        <v>30813</v>
      </c>
      <c r="B781" s="81" t="s">
        <v>1843</v>
      </c>
      <c r="C781" s="81" t="n">
        <v>30</v>
      </c>
      <c r="D781" s="81"/>
    </row>
    <row r="782" customFormat="false" ht="14.4" hidden="false" customHeight="false" outlineLevel="0" collapsed="false">
      <c r="A782" s="81" t="n">
        <v>30813</v>
      </c>
      <c r="B782" s="81" t="s">
        <v>1844</v>
      </c>
      <c r="C782" s="81" t="n">
        <v>30</v>
      </c>
      <c r="D782" s="81"/>
    </row>
    <row r="783" customFormat="false" ht="14.4" hidden="false" customHeight="false" outlineLevel="0" collapsed="false">
      <c r="A783" s="81" t="n">
        <v>30813</v>
      </c>
      <c r="B783" s="81" t="s">
        <v>1845</v>
      </c>
      <c r="C783" s="81" t="n">
        <v>30</v>
      </c>
      <c r="D783" s="81"/>
    </row>
    <row r="784" customFormat="false" ht="14.4" hidden="false" customHeight="false" outlineLevel="0" collapsed="false">
      <c r="A784" s="81" t="n">
        <v>30813</v>
      </c>
      <c r="B784" s="81" t="s">
        <v>1846</v>
      </c>
      <c r="C784" s="81" t="n">
        <v>30</v>
      </c>
      <c r="D784" s="81"/>
    </row>
    <row r="785" customFormat="false" ht="14.4" hidden="false" customHeight="false" outlineLevel="0" collapsed="false">
      <c r="A785" s="81" t="n">
        <v>30813</v>
      </c>
      <c r="B785" s="81" t="s">
        <v>1847</v>
      </c>
      <c r="C785" s="81" t="n">
        <v>30</v>
      </c>
      <c r="D785" s="81"/>
    </row>
    <row r="786" customFormat="false" ht="14.4" hidden="false" customHeight="false" outlineLevel="0" collapsed="false">
      <c r="A786" s="81" t="n">
        <v>30813</v>
      </c>
      <c r="B786" s="81" t="s">
        <v>1848</v>
      </c>
      <c r="C786" s="81" t="n">
        <v>30</v>
      </c>
      <c r="D786" s="81"/>
    </row>
    <row r="787" customFormat="false" ht="14.4" hidden="false" customHeight="false" outlineLevel="0" collapsed="false">
      <c r="A787" s="81" t="n">
        <v>30813</v>
      </c>
      <c r="B787" s="81" t="s">
        <v>1849</v>
      </c>
      <c r="C787" s="81" t="n">
        <v>30</v>
      </c>
      <c r="D787" s="81"/>
    </row>
    <row r="788" customFormat="false" ht="14.4" hidden="false" customHeight="false" outlineLevel="0" collapsed="false">
      <c r="A788" s="81" t="n">
        <v>30813</v>
      </c>
      <c r="B788" s="81" t="s">
        <v>1850</v>
      </c>
      <c r="C788" s="81" t="n">
        <v>30</v>
      </c>
      <c r="D788" s="81"/>
    </row>
    <row r="789" customFormat="false" ht="14.4" hidden="false" customHeight="false" outlineLevel="0" collapsed="false">
      <c r="A789" s="81" t="n">
        <v>30813</v>
      </c>
      <c r="B789" s="81" t="s">
        <v>810</v>
      </c>
      <c r="C789" s="81" t="n">
        <v>30</v>
      </c>
      <c r="D789" s="81"/>
    </row>
    <row r="790" customFormat="false" ht="14.4" hidden="false" customHeight="false" outlineLevel="0" collapsed="false">
      <c r="A790" s="81" t="n">
        <v>30813</v>
      </c>
      <c r="B790" s="81" t="s">
        <v>1851</v>
      </c>
      <c r="C790" s="81" t="n">
        <v>30</v>
      </c>
      <c r="D790" s="81"/>
    </row>
    <row r="791" customFormat="false" ht="14.4" hidden="false" customHeight="false" outlineLevel="0" collapsed="false">
      <c r="A791" s="81" t="n">
        <v>30813</v>
      </c>
      <c r="B791" s="81" t="s">
        <v>817</v>
      </c>
      <c r="C791" s="81" t="n">
        <v>30</v>
      </c>
      <c r="D791" s="81"/>
    </row>
    <row r="792" customFormat="false" ht="14.4" hidden="false" customHeight="false" outlineLevel="0" collapsed="false">
      <c r="A792" s="81" t="n">
        <v>30814</v>
      </c>
      <c r="B792" s="81" t="s">
        <v>700</v>
      </c>
      <c r="C792" s="81" t="n">
        <v>30</v>
      </c>
      <c r="D792" s="81"/>
    </row>
    <row r="793" customFormat="false" ht="14.4" hidden="false" customHeight="false" outlineLevel="0" collapsed="false">
      <c r="A793" s="81" t="n">
        <v>30814</v>
      </c>
      <c r="B793" s="81" t="s">
        <v>1852</v>
      </c>
      <c r="C793" s="81" t="n">
        <v>30</v>
      </c>
      <c r="D793" s="81"/>
    </row>
    <row r="794" customFormat="false" ht="14.4" hidden="false" customHeight="false" outlineLevel="0" collapsed="false">
      <c r="A794" s="81" t="n">
        <v>30814</v>
      </c>
      <c r="B794" s="81" t="s">
        <v>832</v>
      </c>
      <c r="C794" s="81" t="n">
        <v>30</v>
      </c>
      <c r="D794" s="81"/>
    </row>
    <row r="795" customFormat="false" ht="14.4" hidden="false" customHeight="false" outlineLevel="0" collapsed="false">
      <c r="A795" s="81" t="n">
        <v>30814</v>
      </c>
      <c r="B795" s="81" t="s">
        <v>833</v>
      </c>
      <c r="C795" s="81" t="n">
        <v>30</v>
      </c>
      <c r="D795" s="81"/>
    </row>
    <row r="796" customFormat="false" ht="14.4" hidden="false" customHeight="false" outlineLevel="0" collapsed="false">
      <c r="A796" s="81" t="n">
        <v>30814</v>
      </c>
      <c r="B796" s="81" t="s">
        <v>847</v>
      </c>
      <c r="C796" s="81" t="n">
        <v>30</v>
      </c>
      <c r="D796" s="81"/>
    </row>
    <row r="797" customFormat="false" ht="14.4" hidden="false" customHeight="false" outlineLevel="0" collapsed="false">
      <c r="A797" s="81" t="n">
        <v>30814</v>
      </c>
      <c r="B797" s="81" t="s">
        <v>1853</v>
      </c>
      <c r="C797" s="81" t="n">
        <v>30</v>
      </c>
      <c r="D797" s="81"/>
    </row>
    <row r="798" customFormat="false" ht="14.4" hidden="false" customHeight="false" outlineLevel="0" collapsed="false">
      <c r="A798" s="81" t="n">
        <v>30815</v>
      </c>
      <c r="B798" s="81" t="s">
        <v>687</v>
      </c>
      <c r="C798" s="81" t="n">
        <v>30</v>
      </c>
      <c r="D798" s="81"/>
    </row>
    <row r="799" customFormat="false" ht="14.4" hidden="false" customHeight="false" outlineLevel="0" collapsed="false">
      <c r="A799" s="81" t="n">
        <v>30815</v>
      </c>
      <c r="B799" s="81" t="s">
        <v>706</v>
      </c>
      <c r="C799" s="81" t="n">
        <v>30</v>
      </c>
      <c r="D799" s="81"/>
    </row>
    <row r="800" customFormat="false" ht="14.4" hidden="false" customHeight="false" outlineLevel="0" collapsed="false">
      <c r="A800" s="81" t="n">
        <v>30815</v>
      </c>
      <c r="B800" s="81" t="s">
        <v>1854</v>
      </c>
      <c r="C800" s="81" t="n">
        <v>30</v>
      </c>
      <c r="D800" s="81"/>
    </row>
    <row r="801" customFormat="false" ht="14.4" hidden="false" customHeight="false" outlineLevel="0" collapsed="false">
      <c r="A801" s="81" t="n">
        <v>30815</v>
      </c>
      <c r="B801" s="81" t="s">
        <v>791</v>
      </c>
      <c r="C801" s="81" t="n">
        <v>30</v>
      </c>
      <c r="D801" s="81"/>
    </row>
    <row r="802" customFormat="false" ht="14.4" hidden="false" customHeight="false" outlineLevel="0" collapsed="false">
      <c r="A802" s="81" t="n">
        <v>30815</v>
      </c>
      <c r="B802" s="81" t="s">
        <v>825</v>
      </c>
      <c r="C802" s="81" t="n">
        <v>30</v>
      </c>
      <c r="D802" s="81"/>
    </row>
    <row r="803" customFormat="false" ht="14.4" hidden="false" customHeight="false" outlineLevel="0" collapsed="false">
      <c r="A803" s="81" t="n">
        <v>30815</v>
      </c>
      <c r="B803" s="81" t="s">
        <v>1855</v>
      </c>
      <c r="C803" s="81" t="n">
        <v>30</v>
      </c>
      <c r="D803" s="81"/>
    </row>
    <row r="804" customFormat="false" ht="14.4" hidden="false" customHeight="false" outlineLevel="0" collapsed="false">
      <c r="A804" s="81" t="n">
        <v>30816</v>
      </c>
      <c r="B804" s="81" t="s">
        <v>757</v>
      </c>
      <c r="C804" s="81" t="n">
        <v>30</v>
      </c>
      <c r="D804" s="81"/>
    </row>
    <row r="805" customFormat="false" ht="14.4" hidden="false" customHeight="false" outlineLevel="0" collapsed="false">
      <c r="A805" s="81" t="n">
        <v>30816</v>
      </c>
      <c r="B805" s="81" t="s">
        <v>1856</v>
      </c>
      <c r="C805" s="81" t="n">
        <v>30</v>
      </c>
      <c r="D805" s="81"/>
    </row>
    <row r="806" customFormat="false" ht="14.4" hidden="false" customHeight="false" outlineLevel="0" collapsed="false">
      <c r="A806" s="81" t="n">
        <v>30816</v>
      </c>
      <c r="B806" s="81" t="s">
        <v>1857</v>
      </c>
      <c r="C806" s="81" t="n">
        <v>30</v>
      </c>
      <c r="D806" s="81"/>
    </row>
    <row r="807" customFormat="false" ht="14.4" hidden="false" customHeight="false" outlineLevel="0" collapsed="false">
      <c r="A807" s="81" t="n">
        <v>30816</v>
      </c>
      <c r="B807" s="81" t="s">
        <v>824</v>
      </c>
      <c r="C807" s="81" t="n">
        <v>30</v>
      </c>
      <c r="D807" s="81"/>
    </row>
    <row r="808" customFormat="false" ht="14.4" hidden="false" customHeight="false" outlineLevel="0" collapsed="false">
      <c r="A808" s="81" t="n">
        <v>30817</v>
      </c>
      <c r="B808" s="81" t="s">
        <v>1858</v>
      </c>
      <c r="C808" s="81" t="n">
        <v>30</v>
      </c>
      <c r="D808" s="81"/>
    </row>
    <row r="809" customFormat="false" ht="14.4" hidden="false" customHeight="false" outlineLevel="0" collapsed="false">
      <c r="A809" s="81" t="n">
        <v>30817</v>
      </c>
      <c r="B809" s="81" t="s">
        <v>1859</v>
      </c>
      <c r="C809" s="81" t="n">
        <v>30</v>
      </c>
      <c r="D809" s="81"/>
    </row>
    <row r="810" customFormat="false" ht="14.4" hidden="false" customHeight="false" outlineLevel="0" collapsed="false">
      <c r="A810" s="81" t="n">
        <v>30817</v>
      </c>
      <c r="B810" s="81" t="s">
        <v>834</v>
      </c>
      <c r="C810" s="81" t="n">
        <v>30</v>
      </c>
      <c r="D810" s="81"/>
    </row>
    <row r="811" customFormat="false" ht="14.4" hidden="false" customHeight="false" outlineLevel="0" collapsed="false">
      <c r="A811" s="81" t="n">
        <v>30817</v>
      </c>
      <c r="B811" s="81" t="s">
        <v>1860</v>
      </c>
      <c r="C811" s="81" t="n">
        <v>30</v>
      </c>
      <c r="D811" s="81"/>
    </row>
    <row r="812" customFormat="false" ht="14.4" hidden="false" customHeight="false" outlineLevel="0" collapsed="false">
      <c r="A812" s="81" t="n">
        <v>30817</v>
      </c>
      <c r="B812" s="81" t="s">
        <v>1861</v>
      </c>
      <c r="C812" s="81" t="n">
        <v>30</v>
      </c>
      <c r="D812" s="81"/>
    </row>
    <row r="813" customFormat="false" ht="14.4" hidden="false" customHeight="false" outlineLevel="0" collapsed="false">
      <c r="A813" s="81" t="n">
        <v>30820</v>
      </c>
      <c r="B813" s="81" t="s">
        <v>93</v>
      </c>
      <c r="C813" s="81" t="n">
        <v>30</v>
      </c>
      <c r="D813" s="81"/>
    </row>
    <row r="814" customFormat="false" ht="14.4" hidden="false" customHeight="false" outlineLevel="0" collapsed="false">
      <c r="A814" s="81" t="n">
        <v>30830</v>
      </c>
      <c r="B814" s="81" t="s">
        <v>1862</v>
      </c>
      <c r="C814" s="81" t="n">
        <v>30</v>
      </c>
      <c r="D814" s="81"/>
    </row>
    <row r="815" customFormat="false" ht="14.4" hidden="false" customHeight="false" outlineLevel="0" collapsed="false">
      <c r="A815" s="81" t="n">
        <v>30831</v>
      </c>
      <c r="B815" s="81" t="s">
        <v>1009</v>
      </c>
      <c r="C815" s="81" t="n">
        <v>30</v>
      </c>
      <c r="D815" s="81"/>
    </row>
    <row r="816" customFormat="false" ht="14.4" hidden="false" customHeight="false" outlineLevel="0" collapsed="false">
      <c r="A816" s="81" t="n">
        <v>30831</v>
      </c>
      <c r="B816" s="81" t="s">
        <v>1026</v>
      </c>
      <c r="C816" s="81" t="n">
        <v>30</v>
      </c>
      <c r="D816" s="81"/>
    </row>
    <row r="817" customFormat="false" ht="14.4" hidden="false" customHeight="false" outlineLevel="0" collapsed="false">
      <c r="A817" s="81" t="n">
        <v>30832</v>
      </c>
      <c r="B817" s="81" t="s">
        <v>1025</v>
      </c>
      <c r="C817" s="81" t="n">
        <v>30</v>
      </c>
      <c r="D817" s="81"/>
    </row>
    <row r="818" customFormat="false" ht="14.4" hidden="false" customHeight="false" outlineLevel="0" collapsed="false">
      <c r="A818" s="81" t="n">
        <v>30833</v>
      </c>
      <c r="B818" s="81" t="s">
        <v>1863</v>
      </c>
      <c r="C818" s="81" t="n">
        <v>30</v>
      </c>
      <c r="D818" s="81"/>
    </row>
    <row r="819" customFormat="false" ht="14.4" hidden="false" customHeight="false" outlineLevel="0" collapsed="false">
      <c r="A819" s="81" t="n">
        <v>30834</v>
      </c>
      <c r="B819" s="81" t="s">
        <v>1864</v>
      </c>
      <c r="C819" s="81" t="n">
        <v>30</v>
      </c>
      <c r="D819" s="81"/>
    </row>
    <row r="820" customFormat="false" ht="14.4" hidden="false" customHeight="false" outlineLevel="0" collapsed="false">
      <c r="A820" s="81" t="n">
        <v>30834</v>
      </c>
      <c r="B820" s="81" t="s">
        <v>1865</v>
      </c>
      <c r="C820" s="81" t="n">
        <v>30</v>
      </c>
      <c r="D820" s="81"/>
    </row>
    <row r="821" customFormat="false" ht="14.4" hidden="false" customHeight="false" outlineLevel="0" collapsed="false">
      <c r="A821" s="81" t="n">
        <v>30834</v>
      </c>
      <c r="B821" s="81" t="s">
        <v>1866</v>
      </c>
      <c r="C821" s="81" t="n">
        <v>30</v>
      </c>
      <c r="D821" s="81"/>
    </row>
    <row r="822" customFormat="false" ht="14.4" hidden="false" customHeight="false" outlineLevel="0" collapsed="false">
      <c r="A822" s="81" t="n">
        <v>30834</v>
      </c>
      <c r="B822" s="81" t="s">
        <v>1867</v>
      </c>
      <c r="C822" s="81" t="n">
        <v>30</v>
      </c>
      <c r="D822" s="81"/>
    </row>
    <row r="823" customFormat="false" ht="14.4" hidden="false" customHeight="false" outlineLevel="0" collapsed="false">
      <c r="A823" s="81" t="n">
        <v>30835</v>
      </c>
      <c r="B823" s="81" t="s">
        <v>1868</v>
      </c>
      <c r="C823" s="81" t="n">
        <v>30</v>
      </c>
      <c r="D823" s="81"/>
    </row>
    <row r="824" customFormat="false" ht="14.4" hidden="false" customHeight="false" outlineLevel="0" collapsed="false">
      <c r="A824" s="81" t="n">
        <v>30835</v>
      </c>
      <c r="B824" s="81" t="s">
        <v>1869</v>
      </c>
      <c r="C824" s="81" t="n">
        <v>30</v>
      </c>
      <c r="D824" s="81"/>
    </row>
    <row r="825" customFormat="false" ht="14.4" hidden="false" customHeight="false" outlineLevel="0" collapsed="false">
      <c r="A825" s="81" t="n">
        <v>30835</v>
      </c>
      <c r="B825" s="81" t="s">
        <v>1870</v>
      </c>
      <c r="C825" s="81" t="n">
        <v>30</v>
      </c>
      <c r="D825" s="81"/>
    </row>
    <row r="826" customFormat="false" ht="14.4" hidden="false" customHeight="false" outlineLevel="0" collapsed="false">
      <c r="A826" s="81" t="n">
        <v>30835</v>
      </c>
      <c r="B826" s="81" t="s">
        <v>1871</v>
      </c>
      <c r="C826" s="81" t="n">
        <v>30</v>
      </c>
      <c r="D826" s="81"/>
    </row>
    <row r="827" customFormat="false" ht="14.4" hidden="false" customHeight="false" outlineLevel="0" collapsed="false">
      <c r="A827" s="81" t="n">
        <v>30835</v>
      </c>
      <c r="B827" s="81" t="s">
        <v>1872</v>
      </c>
      <c r="C827" s="81" t="n">
        <v>30</v>
      </c>
      <c r="D827" s="81"/>
    </row>
    <row r="828" customFormat="false" ht="14.4" hidden="false" customHeight="false" outlineLevel="0" collapsed="false">
      <c r="A828" s="81" t="n">
        <v>30835</v>
      </c>
      <c r="B828" s="81" t="s">
        <v>1873</v>
      </c>
      <c r="C828" s="81" t="n">
        <v>30</v>
      </c>
      <c r="D828" s="81"/>
    </row>
    <row r="829" customFormat="false" ht="14.4" hidden="false" customHeight="false" outlineLevel="0" collapsed="false">
      <c r="A829" s="81" t="n">
        <v>30835</v>
      </c>
      <c r="B829" s="81" t="s">
        <v>1874</v>
      </c>
      <c r="C829" s="81" t="n">
        <v>30</v>
      </c>
      <c r="D829" s="81"/>
    </row>
    <row r="830" customFormat="false" ht="14.4" hidden="false" customHeight="false" outlineLevel="0" collapsed="false">
      <c r="A830" s="81" t="n">
        <v>30835</v>
      </c>
      <c r="B830" s="81" t="s">
        <v>1875</v>
      </c>
      <c r="C830" s="81" t="n">
        <v>30</v>
      </c>
      <c r="D830" s="81"/>
    </row>
    <row r="831" customFormat="false" ht="14.4" hidden="false" customHeight="false" outlineLevel="0" collapsed="false">
      <c r="A831" s="81" t="n">
        <v>30835</v>
      </c>
      <c r="B831" s="81" t="s">
        <v>1876</v>
      </c>
      <c r="C831" s="81" t="n">
        <v>30</v>
      </c>
      <c r="D831" s="81"/>
    </row>
    <row r="832" customFormat="false" ht="14.4" hidden="false" customHeight="false" outlineLevel="0" collapsed="false">
      <c r="A832" s="81" t="n">
        <v>30835</v>
      </c>
      <c r="B832" s="81" t="s">
        <v>1877</v>
      </c>
      <c r="C832" s="81" t="n">
        <v>30</v>
      </c>
      <c r="D832" s="81"/>
    </row>
    <row r="833" customFormat="false" ht="14.4" hidden="false" customHeight="false" outlineLevel="0" collapsed="false">
      <c r="A833" s="81" t="n">
        <v>30835</v>
      </c>
      <c r="B833" s="81" t="s">
        <v>1074</v>
      </c>
      <c r="C833" s="81" t="n">
        <v>30</v>
      </c>
      <c r="D833" s="81"/>
    </row>
    <row r="834" customFormat="false" ht="14.4" hidden="false" customHeight="false" outlineLevel="0" collapsed="false">
      <c r="A834" s="81" t="n">
        <v>30835</v>
      </c>
      <c r="B834" s="81" t="s">
        <v>1878</v>
      </c>
      <c r="C834" s="81" t="n">
        <v>30</v>
      </c>
      <c r="D834" s="81"/>
    </row>
    <row r="835" customFormat="false" ht="14.4" hidden="false" customHeight="false" outlineLevel="0" collapsed="false">
      <c r="A835" s="81" t="n">
        <v>30835</v>
      </c>
      <c r="B835" s="81" t="s">
        <v>1879</v>
      </c>
      <c r="C835" s="81" t="n">
        <v>30</v>
      </c>
      <c r="D835" s="81"/>
    </row>
    <row r="836" customFormat="false" ht="14.4" hidden="false" customHeight="false" outlineLevel="0" collapsed="false">
      <c r="A836" s="81" t="n">
        <v>30835</v>
      </c>
      <c r="B836" s="81" t="s">
        <v>1880</v>
      </c>
      <c r="C836" s="81" t="n">
        <v>30</v>
      </c>
      <c r="D836" s="81"/>
    </row>
    <row r="837" customFormat="false" ht="14.4" hidden="false" customHeight="false" outlineLevel="0" collapsed="false">
      <c r="A837" s="81" t="n">
        <v>30835</v>
      </c>
      <c r="B837" s="81" t="s">
        <v>1881</v>
      </c>
      <c r="C837" s="81" t="n">
        <v>30</v>
      </c>
      <c r="D837" s="81"/>
    </row>
    <row r="838" customFormat="false" ht="14.4" hidden="false" customHeight="false" outlineLevel="0" collapsed="false">
      <c r="A838" s="81" t="n">
        <v>30836</v>
      </c>
      <c r="B838" s="81" t="s">
        <v>1060</v>
      </c>
      <c r="C838" s="81" t="n">
        <v>30</v>
      </c>
      <c r="D838" s="81"/>
    </row>
    <row r="839" customFormat="false" ht="14.4" hidden="false" customHeight="false" outlineLevel="0" collapsed="false">
      <c r="A839" s="81" t="n">
        <v>30836</v>
      </c>
      <c r="B839" s="81" t="s">
        <v>1882</v>
      </c>
      <c r="C839" s="81" t="n">
        <v>30</v>
      </c>
      <c r="D839" s="81"/>
    </row>
    <row r="840" customFormat="false" ht="14.4" hidden="false" customHeight="false" outlineLevel="0" collapsed="false">
      <c r="A840" s="81" t="n">
        <v>30836</v>
      </c>
      <c r="B840" s="81" t="s">
        <v>1883</v>
      </c>
      <c r="C840" s="81" t="n">
        <v>30</v>
      </c>
      <c r="D840" s="81"/>
    </row>
    <row r="841" customFormat="false" ht="14.4" hidden="false" customHeight="false" outlineLevel="0" collapsed="false">
      <c r="A841" s="81" t="n">
        <v>30837</v>
      </c>
      <c r="B841" s="81" t="s">
        <v>1884</v>
      </c>
      <c r="C841" s="81" t="n">
        <v>30</v>
      </c>
      <c r="D841" s="81"/>
    </row>
    <row r="842" customFormat="false" ht="14.4" hidden="false" customHeight="false" outlineLevel="0" collapsed="false">
      <c r="A842" s="81" t="n">
        <v>30837</v>
      </c>
      <c r="B842" s="81" t="s">
        <v>342</v>
      </c>
      <c r="C842" s="81" t="n">
        <v>30</v>
      </c>
      <c r="D842" s="81"/>
    </row>
    <row r="843" customFormat="false" ht="14.4" hidden="false" customHeight="false" outlineLevel="0" collapsed="false">
      <c r="A843" s="81" t="n">
        <v>30840</v>
      </c>
      <c r="B843" s="81" t="s">
        <v>371</v>
      </c>
      <c r="C843" s="81" t="n">
        <v>30</v>
      </c>
      <c r="D843" s="81"/>
    </row>
    <row r="844" customFormat="false" ht="14.4" hidden="false" customHeight="false" outlineLevel="0" collapsed="false">
      <c r="A844" s="81" t="n">
        <v>30848</v>
      </c>
      <c r="B844" s="81" t="s">
        <v>1885</v>
      </c>
      <c r="C844" s="81" t="n">
        <v>30</v>
      </c>
      <c r="D844" s="81"/>
    </row>
    <row r="845" customFormat="false" ht="14.4" hidden="false" customHeight="false" outlineLevel="0" collapsed="false">
      <c r="A845" s="81" t="n">
        <v>30848</v>
      </c>
      <c r="B845" s="81" t="s">
        <v>1886</v>
      </c>
      <c r="C845" s="81" t="n">
        <v>30</v>
      </c>
      <c r="D845" s="81"/>
    </row>
    <row r="846" customFormat="false" ht="14.4" hidden="false" customHeight="false" outlineLevel="0" collapsed="false">
      <c r="A846" s="81" t="n">
        <v>30848</v>
      </c>
      <c r="B846" s="81" t="s">
        <v>1887</v>
      </c>
      <c r="C846" s="81" t="n">
        <v>30</v>
      </c>
      <c r="D846" s="81"/>
    </row>
    <row r="847" customFormat="false" ht="14.4" hidden="false" customHeight="false" outlineLevel="0" collapsed="false">
      <c r="A847" s="81" t="n">
        <v>30848</v>
      </c>
      <c r="B847" s="81" t="s">
        <v>1888</v>
      </c>
      <c r="C847" s="81" t="n">
        <v>30</v>
      </c>
      <c r="D847" s="81"/>
    </row>
    <row r="848" customFormat="false" ht="14.4" hidden="false" customHeight="false" outlineLevel="0" collapsed="false">
      <c r="A848" s="81" t="n">
        <v>30848</v>
      </c>
      <c r="B848" s="81" t="s">
        <v>1889</v>
      </c>
      <c r="C848" s="81" t="n">
        <v>30</v>
      </c>
      <c r="D848" s="81"/>
    </row>
    <row r="849" customFormat="false" ht="14.4" hidden="false" customHeight="false" outlineLevel="0" collapsed="false">
      <c r="A849" s="81" t="n">
        <v>30848</v>
      </c>
      <c r="B849" s="81" t="s">
        <v>380</v>
      </c>
      <c r="C849" s="81" t="n">
        <v>30</v>
      </c>
      <c r="D849" s="81"/>
    </row>
    <row r="850" customFormat="false" ht="14.4" hidden="false" customHeight="false" outlineLevel="0" collapsed="false">
      <c r="A850" s="81" t="n">
        <v>30848</v>
      </c>
      <c r="B850" s="81" t="s">
        <v>1890</v>
      </c>
      <c r="C850" s="81" t="n">
        <v>30</v>
      </c>
      <c r="D850" s="81"/>
    </row>
    <row r="851" customFormat="false" ht="14.4" hidden="false" customHeight="false" outlineLevel="0" collapsed="false">
      <c r="A851" s="81" t="n">
        <v>30848</v>
      </c>
      <c r="B851" s="81" t="s">
        <v>396</v>
      </c>
      <c r="C851" s="81" t="n">
        <v>30</v>
      </c>
      <c r="D851" s="81"/>
    </row>
    <row r="852" customFormat="false" ht="14.4" hidden="false" customHeight="false" outlineLevel="0" collapsed="false">
      <c r="A852" s="81" t="n">
        <v>30848</v>
      </c>
      <c r="B852" s="81" t="s">
        <v>1891</v>
      </c>
      <c r="C852" s="81" t="n">
        <v>30</v>
      </c>
      <c r="D852" s="81"/>
    </row>
    <row r="853" customFormat="false" ht="14.4" hidden="false" customHeight="false" outlineLevel="0" collapsed="false">
      <c r="A853" s="81" t="n">
        <v>30848</v>
      </c>
      <c r="B853" s="81" t="s">
        <v>1892</v>
      </c>
      <c r="C853" s="81" t="n">
        <v>30</v>
      </c>
      <c r="D853" s="81"/>
    </row>
    <row r="854" customFormat="false" ht="14.4" hidden="false" customHeight="false" outlineLevel="0" collapsed="false">
      <c r="A854" s="81" t="n">
        <v>30848</v>
      </c>
      <c r="B854" s="81" t="s">
        <v>1893</v>
      </c>
      <c r="C854" s="81" t="n">
        <v>30</v>
      </c>
      <c r="D854" s="81"/>
    </row>
    <row r="855" customFormat="false" ht="14.4" hidden="false" customHeight="false" outlineLevel="0" collapsed="false">
      <c r="A855" s="81" t="n">
        <v>30849</v>
      </c>
      <c r="B855" s="81" t="s">
        <v>1894</v>
      </c>
      <c r="C855" s="81" t="n">
        <v>30</v>
      </c>
      <c r="D855" s="81"/>
    </row>
    <row r="856" customFormat="false" ht="14.4" hidden="false" customHeight="false" outlineLevel="0" collapsed="false">
      <c r="A856" s="81" t="n">
        <v>30849</v>
      </c>
      <c r="B856" s="81" t="s">
        <v>1895</v>
      </c>
      <c r="C856" s="81" t="n">
        <v>30</v>
      </c>
      <c r="D856" s="81"/>
    </row>
    <row r="857" customFormat="false" ht="14.4" hidden="false" customHeight="false" outlineLevel="0" collapsed="false">
      <c r="A857" s="81" t="n">
        <v>30849</v>
      </c>
      <c r="B857" s="81" t="s">
        <v>1896</v>
      </c>
      <c r="C857" s="81" t="n">
        <v>30</v>
      </c>
      <c r="D857" s="81"/>
    </row>
    <row r="858" customFormat="false" ht="14.4" hidden="false" customHeight="false" outlineLevel="0" collapsed="false">
      <c r="A858" s="81" t="n">
        <v>30849</v>
      </c>
      <c r="B858" s="81" t="s">
        <v>1897</v>
      </c>
      <c r="C858" s="81" t="n">
        <v>30</v>
      </c>
      <c r="D858" s="81"/>
    </row>
    <row r="859" customFormat="false" ht="14.4" hidden="false" customHeight="false" outlineLevel="0" collapsed="false">
      <c r="A859" s="81" t="n">
        <v>30849</v>
      </c>
      <c r="B859" s="81" t="s">
        <v>1898</v>
      </c>
      <c r="C859" s="81" t="n">
        <v>30</v>
      </c>
      <c r="D859" s="81"/>
    </row>
    <row r="860" customFormat="false" ht="14.4" hidden="false" customHeight="false" outlineLevel="0" collapsed="false">
      <c r="A860" s="81" t="n">
        <v>30849</v>
      </c>
      <c r="B860" s="81" t="s">
        <v>1899</v>
      </c>
      <c r="C860" s="81" t="n">
        <v>30</v>
      </c>
      <c r="D860" s="81"/>
    </row>
    <row r="861" customFormat="false" ht="14.4" hidden="false" customHeight="false" outlineLevel="0" collapsed="false">
      <c r="A861" s="81" t="n">
        <v>30849</v>
      </c>
      <c r="B861" s="81" t="s">
        <v>1900</v>
      </c>
      <c r="C861" s="81" t="n">
        <v>30</v>
      </c>
      <c r="D861" s="81"/>
    </row>
    <row r="862" customFormat="false" ht="14.4" hidden="false" customHeight="false" outlineLevel="0" collapsed="false">
      <c r="A862" s="81" t="n">
        <v>30849</v>
      </c>
      <c r="B862" s="81" t="s">
        <v>1901</v>
      </c>
      <c r="C862" s="81" t="n">
        <v>30</v>
      </c>
      <c r="D862" s="81"/>
    </row>
    <row r="863" customFormat="false" ht="14.4" hidden="false" customHeight="false" outlineLevel="0" collapsed="false">
      <c r="A863" s="81" t="n">
        <v>30849</v>
      </c>
      <c r="B863" s="81" t="s">
        <v>1902</v>
      </c>
      <c r="C863" s="81" t="n">
        <v>30</v>
      </c>
      <c r="D863" s="81"/>
    </row>
    <row r="864" customFormat="false" ht="14.4" hidden="false" customHeight="false" outlineLevel="0" collapsed="false">
      <c r="A864" s="81" t="n">
        <v>30849</v>
      </c>
      <c r="B864" s="81" t="s">
        <v>1903</v>
      </c>
      <c r="C864" s="81" t="n">
        <v>30</v>
      </c>
      <c r="D864" s="81"/>
    </row>
    <row r="865" customFormat="false" ht="14.4" hidden="false" customHeight="false" outlineLevel="0" collapsed="false">
      <c r="A865" s="81" t="n">
        <v>30849</v>
      </c>
      <c r="B865" s="81" t="s">
        <v>1904</v>
      </c>
      <c r="C865" s="81" t="n">
        <v>30</v>
      </c>
      <c r="D865" s="81"/>
    </row>
    <row r="866" customFormat="false" ht="14.4" hidden="false" customHeight="false" outlineLevel="0" collapsed="false">
      <c r="A866" s="81" t="n">
        <v>30849</v>
      </c>
      <c r="B866" s="81" t="s">
        <v>1905</v>
      </c>
      <c r="C866" s="81" t="n">
        <v>30</v>
      </c>
      <c r="D866" s="81"/>
    </row>
    <row r="867" customFormat="false" ht="14.4" hidden="false" customHeight="false" outlineLevel="0" collapsed="false">
      <c r="A867" s="81" t="n">
        <v>30849</v>
      </c>
      <c r="B867" s="81" t="s">
        <v>1906</v>
      </c>
      <c r="C867" s="81" t="n">
        <v>30</v>
      </c>
      <c r="D867" s="81"/>
    </row>
    <row r="868" customFormat="false" ht="14.4" hidden="false" customHeight="false" outlineLevel="0" collapsed="false">
      <c r="A868" s="81" t="n">
        <v>30849</v>
      </c>
      <c r="B868" s="81" t="s">
        <v>1907</v>
      </c>
      <c r="C868" s="81" t="n">
        <v>30</v>
      </c>
      <c r="D868" s="81"/>
    </row>
    <row r="869" customFormat="false" ht="14.4" hidden="false" customHeight="false" outlineLevel="0" collapsed="false">
      <c r="A869" s="81" t="n">
        <v>30850</v>
      </c>
      <c r="B869" s="81" t="s">
        <v>1179</v>
      </c>
      <c r="C869" s="81" t="n">
        <v>30</v>
      </c>
      <c r="D869" s="81"/>
    </row>
    <row r="870" customFormat="false" ht="14.4" hidden="false" customHeight="false" outlineLevel="0" collapsed="false">
      <c r="A870" s="81" t="n">
        <v>30850</v>
      </c>
      <c r="B870" s="81" t="s">
        <v>1908</v>
      </c>
      <c r="C870" s="81" t="n">
        <v>30</v>
      </c>
      <c r="D870" s="81"/>
    </row>
    <row r="871" customFormat="false" ht="14.4" hidden="false" customHeight="false" outlineLevel="0" collapsed="false">
      <c r="A871" s="81" t="n">
        <v>30850</v>
      </c>
      <c r="B871" s="81" t="s">
        <v>1909</v>
      </c>
      <c r="C871" s="81" t="n">
        <v>30</v>
      </c>
      <c r="D871" s="81"/>
    </row>
    <row r="872" customFormat="false" ht="14.4" hidden="false" customHeight="false" outlineLevel="0" collapsed="false">
      <c r="A872" s="81" t="n">
        <v>30850</v>
      </c>
      <c r="B872" s="81" t="s">
        <v>1910</v>
      </c>
      <c r="C872" s="81" t="n">
        <v>30</v>
      </c>
      <c r="D872" s="81"/>
    </row>
    <row r="873" customFormat="false" ht="14.4" hidden="false" customHeight="false" outlineLevel="0" collapsed="false">
      <c r="A873" s="81" t="n">
        <v>30850</v>
      </c>
      <c r="B873" s="81" t="s">
        <v>1911</v>
      </c>
      <c r="C873" s="81" t="n">
        <v>30</v>
      </c>
      <c r="D873" s="81"/>
    </row>
    <row r="874" customFormat="false" ht="14.4" hidden="false" customHeight="false" outlineLevel="0" collapsed="false">
      <c r="A874" s="81" t="n">
        <v>30850</v>
      </c>
      <c r="B874" s="81" t="s">
        <v>1912</v>
      </c>
      <c r="C874" s="81" t="n">
        <v>30</v>
      </c>
      <c r="D874" s="81"/>
    </row>
    <row r="875" customFormat="false" ht="14.4" hidden="false" customHeight="false" outlineLevel="0" collapsed="false">
      <c r="A875" s="81" t="n">
        <v>30850</v>
      </c>
      <c r="B875" s="81" t="s">
        <v>230</v>
      </c>
      <c r="C875" s="81" t="n">
        <v>30</v>
      </c>
      <c r="D875" s="81"/>
    </row>
    <row r="876" customFormat="false" ht="14.4" hidden="false" customHeight="false" outlineLevel="0" collapsed="false">
      <c r="A876" s="81" t="n">
        <v>30858</v>
      </c>
      <c r="B876" s="81" t="s">
        <v>1913</v>
      </c>
      <c r="C876" s="81" t="n">
        <v>30</v>
      </c>
      <c r="D876" s="81"/>
    </row>
    <row r="877" customFormat="false" ht="14.4" hidden="false" customHeight="false" outlineLevel="0" collapsed="false">
      <c r="A877" s="81" t="n">
        <v>30858</v>
      </c>
      <c r="B877" s="81" t="s">
        <v>1914</v>
      </c>
      <c r="C877" s="81" t="n">
        <v>30</v>
      </c>
      <c r="D877" s="81"/>
    </row>
    <row r="878" customFormat="false" ht="14.4" hidden="false" customHeight="false" outlineLevel="0" collapsed="false">
      <c r="A878" s="81" t="n">
        <v>30858</v>
      </c>
      <c r="B878" s="81" t="s">
        <v>1915</v>
      </c>
      <c r="C878" s="81" t="n">
        <v>30</v>
      </c>
      <c r="D878" s="81"/>
    </row>
    <row r="879" customFormat="false" ht="14.4" hidden="false" customHeight="false" outlineLevel="0" collapsed="false">
      <c r="A879" s="81" t="n">
        <v>30858</v>
      </c>
      <c r="B879" s="81" t="s">
        <v>1916</v>
      </c>
      <c r="C879" s="81" t="n">
        <v>30</v>
      </c>
      <c r="D879" s="81"/>
    </row>
    <row r="880" customFormat="false" ht="14.4" hidden="false" customHeight="false" outlineLevel="0" collapsed="false">
      <c r="A880" s="81" t="n">
        <v>30858</v>
      </c>
      <c r="B880" s="81" t="s">
        <v>1917</v>
      </c>
      <c r="C880" s="81" t="n">
        <v>30</v>
      </c>
      <c r="D880" s="81"/>
    </row>
    <row r="881" customFormat="false" ht="14.4" hidden="false" customHeight="false" outlineLevel="0" collapsed="false">
      <c r="A881" s="81" t="n">
        <v>30858</v>
      </c>
      <c r="B881" s="81" t="s">
        <v>1918</v>
      </c>
      <c r="C881" s="81" t="n">
        <v>30</v>
      </c>
      <c r="D881" s="81"/>
    </row>
    <row r="882" customFormat="false" ht="14.4" hidden="false" customHeight="false" outlineLevel="0" collapsed="false">
      <c r="A882" s="81" t="n">
        <v>30858</v>
      </c>
      <c r="B882" s="81" t="s">
        <v>1919</v>
      </c>
      <c r="C882" s="81" t="n">
        <v>30</v>
      </c>
      <c r="D882" s="81"/>
    </row>
    <row r="883" customFormat="false" ht="14.4" hidden="false" customHeight="false" outlineLevel="0" collapsed="false">
      <c r="A883" s="81" t="n">
        <v>30858</v>
      </c>
      <c r="B883" s="81" t="s">
        <v>1920</v>
      </c>
      <c r="C883" s="81" t="n">
        <v>30</v>
      </c>
      <c r="D883" s="81"/>
    </row>
    <row r="884" customFormat="false" ht="14.4" hidden="false" customHeight="false" outlineLevel="0" collapsed="false">
      <c r="A884" s="81" t="n">
        <v>30858</v>
      </c>
      <c r="B884" s="81" t="s">
        <v>1921</v>
      </c>
      <c r="C884" s="81" t="n">
        <v>30</v>
      </c>
      <c r="D884" s="81"/>
    </row>
    <row r="885" customFormat="false" ht="14.4" hidden="false" customHeight="false" outlineLevel="0" collapsed="false">
      <c r="A885" s="81" t="n">
        <v>30858</v>
      </c>
      <c r="B885" s="81" t="s">
        <v>1922</v>
      </c>
      <c r="C885" s="81" t="n">
        <v>30</v>
      </c>
      <c r="D885" s="81"/>
    </row>
    <row r="886" customFormat="false" ht="14.4" hidden="false" customHeight="false" outlineLevel="0" collapsed="false">
      <c r="A886" s="81" t="n">
        <v>30858</v>
      </c>
      <c r="B886" s="81" t="s">
        <v>1188</v>
      </c>
      <c r="C886" s="81" t="n">
        <v>30</v>
      </c>
      <c r="D886" s="81"/>
    </row>
    <row r="887" customFormat="false" ht="14.4" hidden="false" customHeight="false" outlineLevel="0" collapsed="false">
      <c r="A887" s="81" t="n">
        <v>30858</v>
      </c>
      <c r="B887" s="81" t="s">
        <v>1923</v>
      </c>
      <c r="C887" s="81" t="n">
        <v>30</v>
      </c>
      <c r="D887" s="81"/>
    </row>
    <row r="888" customFormat="false" ht="14.4" hidden="false" customHeight="false" outlineLevel="0" collapsed="false">
      <c r="A888" s="81" t="n">
        <v>30858</v>
      </c>
      <c r="B888" s="81" t="s">
        <v>1924</v>
      </c>
      <c r="C888" s="81" t="n">
        <v>30</v>
      </c>
      <c r="D888" s="81"/>
    </row>
    <row r="889" customFormat="false" ht="14.4" hidden="false" customHeight="false" outlineLevel="0" collapsed="false">
      <c r="A889" s="81" t="n">
        <v>30858</v>
      </c>
      <c r="B889" s="81" t="s">
        <v>1925</v>
      </c>
      <c r="C889" s="81" t="n">
        <v>30</v>
      </c>
      <c r="D889" s="81"/>
    </row>
    <row r="890" customFormat="false" ht="14.4" hidden="false" customHeight="false" outlineLevel="0" collapsed="false">
      <c r="A890" s="81" t="n">
        <v>30858</v>
      </c>
      <c r="B890" s="81" t="s">
        <v>1926</v>
      </c>
      <c r="C890" s="81" t="n">
        <v>30</v>
      </c>
      <c r="D890" s="81"/>
    </row>
    <row r="891" customFormat="false" ht="14.4" hidden="false" customHeight="false" outlineLevel="0" collapsed="false">
      <c r="A891" s="81" t="n">
        <v>30858</v>
      </c>
      <c r="B891" s="81" t="s">
        <v>1927</v>
      </c>
      <c r="C891" s="81" t="n">
        <v>30</v>
      </c>
      <c r="D891" s="81"/>
    </row>
    <row r="892" customFormat="false" ht="14.4" hidden="false" customHeight="false" outlineLevel="0" collapsed="false">
      <c r="A892" s="81" t="n">
        <v>30858</v>
      </c>
      <c r="B892" s="81" t="s">
        <v>1928</v>
      </c>
      <c r="C892" s="81" t="n">
        <v>30</v>
      </c>
      <c r="D892" s="81"/>
    </row>
    <row r="893" customFormat="false" ht="14.4" hidden="false" customHeight="false" outlineLevel="0" collapsed="false">
      <c r="A893" s="81" t="n">
        <v>30859</v>
      </c>
      <c r="B893" s="81" t="s">
        <v>96</v>
      </c>
      <c r="C893" s="81" t="n">
        <v>30</v>
      </c>
      <c r="D893" s="81"/>
    </row>
    <row r="894" customFormat="false" ht="14.4" hidden="false" customHeight="false" outlineLevel="0" collapsed="false">
      <c r="A894" s="81" t="n">
        <v>30859</v>
      </c>
      <c r="B894" s="81" t="s">
        <v>1929</v>
      </c>
      <c r="C894" s="81" t="n">
        <v>30</v>
      </c>
      <c r="D894" s="81"/>
    </row>
    <row r="895" customFormat="false" ht="14.4" hidden="false" customHeight="false" outlineLevel="0" collapsed="false">
      <c r="A895" s="81" t="n">
        <v>30859</v>
      </c>
      <c r="B895" s="81" t="s">
        <v>1930</v>
      </c>
      <c r="C895" s="81" t="n">
        <v>30</v>
      </c>
      <c r="D895" s="81"/>
    </row>
    <row r="896" customFormat="false" ht="14.4" hidden="false" customHeight="false" outlineLevel="0" collapsed="false">
      <c r="A896" s="81" t="n">
        <v>30859</v>
      </c>
      <c r="B896" s="81" t="s">
        <v>1931</v>
      </c>
      <c r="C896" s="81" t="n">
        <v>30</v>
      </c>
      <c r="D896" s="81"/>
    </row>
    <row r="897" customFormat="false" ht="14.4" hidden="false" customHeight="false" outlineLevel="0" collapsed="false">
      <c r="A897" s="81" t="n">
        <v>30859</v>
      </c>
      <c r="B897" s="81" t="s">
        <v>1932</v>
      </c>
      <c r="C897" s="81" t="n">
        <v>30</v>
      </c>
      <c r="D897" s="81"/>
    </row>
    <row r="898" customFormat="false" ht="14.4" hidden="false" customHeight="false" outlineLevel="0" collapsed="false">
      <c r="A898" s="81" t="n">
        <v>30859</v>
      </c>
      <c r="B898" s="81" t="s">
        <v>1933</v>
      </c>
      <c r="C898" s="81" t="n">
        <v>30</v>
      </c>
      <c r="D898" s="81"/>
    </row>
    <row r="899" customFormat="false" ht="14.4" hidden="false" customHeight="false" outlineLevel="0" collapsed="false">
      <c r="A899" s="81" t="n">
        <v>30859</v>
      </c>
      <c r="B899" s="81" t="s">
        <v>1184</v>
      </c>
      <c r="C899" s="81" t="n">
        <v>30</v>
      </c>
      <c r="D899" s="81"/>
    </row>
    <row r="900" customFormat="false" ht="14.4" hidden="false" customHeight="false" outlineLevel="0" collapsed="false">
      <c r="A900" s="81" t="n">
        <v>30859</v>
      </c>
      <c r="B900" s="81" t="s">
        <v>354</v>
      </c>
      <c r="C900" s="81" t="n">
        <v>30</v>
      </c>
      <c r="D900" s="81"/>
    </row>
    <row r="901" customFormat="false" ht="14.4" hidden="false" customHeight="false" outlineLevel="0" collapsed="false">
      <c r="A901" s="81" t="n">
        <v>30859</v>
      </c>
      <c r="B901" s="81" t="s">
        <v>1934</v>
      </c>
      <c r="C901" s="81" t="n">
        <v>30</v>
      </c>
      <c r="D901" s="81"/>
    </row>
    <row r="902" customFormat="false" ht="14.4" hidden="false" customHeight="false" outlineLevel="0" collapsed="false">
      <c r="A902" s="81" t="n">
        <v>30860</v>
      </c>
      <c r="B902" s="81" t="s">
        <v>1935</v>
      </c>
      <c r="C902" s="81" t="n">
        <v>30</v>
      </c>
      <c r="D902" s="81"/>
    </row>
    <row r="903" customFormat="false" ht="14.4" hidden="false" customHeight="false" outlineLevel="0" collapsed="false">
      <c r="A903" s="81" t="n">
        <v>30860</v>
      </c>
      <c r="B903" s="81" t="s">
        <v>1936</v>
      </c>
      <c r="C903" s="81" t="n">
        <v>30</v>
      </c>
      <c r="D903" s="81"/>
    </row>
    <row r="904" customFormat="false" ht="14.4" hidden="false" customHeight="false" outlineLevel="0" collapsed="false">
      <c r="A904" s="81" t="n">
        <v>30860</v>
      </c>
      <c r="B904" s="81" t="s">
        <v>1937</v>
      </c>
      <c r="C904" s="81" t="n">
        <v>30</v>
      </c>
      <c r="D904" s="81"/>
    </row>
    <row r="905" customFormat="false" ht="14.4" hidden="false" customHeight="false" outlineLevel="0" collapsed="false">
      <c r="A905" s="81" t="n">
        <v>30868</v>
      </c>
      <c r="B905" s="81" t="s">
        <v>1938</v>
      </c>
      <c r="C905" s="81" t="n">
        <v>30</v>
      </c>
      <c r="D905" s="81"/>
    </row>
    <row r="906" customFormat="false" ht="14.4" hidden="false" customHeight="false" outlineLevel="0" collapsed="false">
      <c r="A906" s="81" t="n">
        <v>30868</v>
      </c>
      <c r="B906" s="81" t="s">
        <v>1939</v>
      </c>
      <c r="C906" s="81" t="n">
        <v>30</v>
      </c>
      <c r="D906" s="81"/>
    </row>
    <row r="907" customFormat="false" ht="14.4" hidden="false" customHeight="false" outlineLevel="0" collapsed="false">
      <c r="A907" s="81" t="n">
        <v>30868</v>
      </c>
      <c r="B907" s="81" t="s">
        <v>1940</v>
      </c>
      <c r="C907" s="81" t="n">
        <v>30</v>
      </c>
      <c r="D907" s="81"/>
    </row>
    <row r="908" customFormat="false" ht="14.4" hidden="false" customHeight="false" outlineLevel="0" collapsed="false">
      <c r="A908" s="81" t="n">
        <v>30868</v>
      </c>
      <c r="B908" s="81" t="s">
        <v>476</v>
      </c>
      <c r="C908" s="81" t="n">
        <v>30</v>
      </c>
      <c r="D908" s="81"/>
    </row>
    <row r="909" customFormat="false" ht="14.4" hidden="false" customHeight="false" outlineLevel="0" collapsed="false">
      <c r="A909" s="81" t="n">
        <v>30868</v>
      </c>
      <c r="B909" s="81" t="s">
        <v>1941</v>
      </c>
      <c r="C909" s="81" t="n">
        <v>30</v>
      </c>
      <c r="D909" s="81"/>
    </row>
    <row r="910" customFormat="false" ht="14.4" hidden="false" customHeight="false" outlineLevel="0" collapsed="false">
      <c r="A910" s="81" t="n">
        <v>30868</v>
      </c>
      <c r="B910" s="81" t="s">
        <v>508</v>
      </c>
      <c r="C910" s="81" t="n">
        <v>30</v>
      </c>
      <c r="D910" s="81"/>
    </row>
    <row r="911" customFormat="false" ht="14.4" hidden="false" customHeight="false" outlineLevel="0" collapsed="false">
      <c r="A911" s="81" t="n">
        <v>30868</v>
      </c>
      <c r="B911" s="81" t="s">
        <v>1942</v>
      </c>
      <c r="C911" s="81" t="n">
        <v>30</v>
      </c>
      <c r="D911" s="81"/>
    </row>
    <row r="912" customFormat="false" ht="14.4" hidden="false" customHeight="false" outlineLevel="0" collapsed="false">
      <c r="A912" s="81" t="n">
        <v>30868</v>
      </c>
      <c r="B912" s="81" t="s">
        <v>1943</v>
      </c>
      <c r="C912" s="81" t="n">
        <v>30</v>
      </c>
      <c r="D912" s="81"/>
    </row>
    <row r="913" customFormat="false" ht="14.4" hidden="false" customHeight="false" outlineLevel="0" collapsed="false">
      <c r="A913" s="81" t="n">
        <v>30868</v>
      </c>
      <c r="B913" s="81" t="s">
        <v>1944</v>
      </c>
      <c r="C913" s="81" t="n">
        <v>30</v>
      </c>
      <c r="D913" s="81"/>
    </row>
    <row r="914" customFormat="false" ht="14.4" hidden="false" customHeight="false" outlineLevel="0" collapsed="false">
      <c r="A914" s="81" t="n">
        <v>30868</v>
      </c>
      <c r="B914" s="81" t="s">
        <v>1945</v>
      </c>
      <c r="C914" s="81" t="n">
        <v>30</v>
      </c>
      <c r="D914" s="81"/>
    </row>
    <row r="915" customFormat="false" ht="14.4" hidden="false" customHeight="false" outlineLevel="0" collapsed="false">
      <c r="A915" s="81" t="n">
        <v>30869</v>
      </c>
      <c r="B915" s="81" t="s">
        <v>1946</v>
      </c>
      <c r="C915" s="81" t="n">
        <v>30</v>
      </c>
      <c r="D915" s="81"/>
    </row>
    <row r="916" customFormat="false" ht="14.4" hidden="false" customHeight="false" outlineLevel="0" collapsed="false">
      <c r="A916" s="81" t="n">
        <v>30870</v>
      </c>
      <c r="B916" s="81" t="s">
        <v>182</v>
      </c>
      <c r="C916" s="81" t="n">
        <v>30</v>
      </c>
      <c r="D916" s="81"/>
    </row>
    <row r="917" customFormat="false" ht="14.4" hidden="false" customHeight="false" outlineLevel="0" collapsed="false">
      <c r="A917" s="81" t="n">
        <v>30876</v>
      </c>
      <c r="B917" s="81" t="s">
        <v>227</v>
      </c>
      <c r="C917" s="81" t="n">
        <v>30</v>
      </c>
      <c r="D917" s="81"/>
    </row>
    <row r="918" customFormat="false" ht="14.4" hidden="false" customHeight="false" outlineLevel="0" collapsed="false">
      <c r="A918" s="81" t="n">
        <v>30876</v>
      </c>
      <c r="B918" s="81" t="s">
        <v>1947</v>
      </c>
      <c r="C918" s="81" t="n">
        <v>30</v>
      </c>
      <c r="D918" s="81"/>
    </row>
    <row r="919" customFormat="false" ht="14.4" hidden="false" customHeight="false" outlineLevel="0" collapsed="false">
      <c r="A919" s="81" t="n">
        <v>30876</v>
      </c>
      <c r="B919" s="81" t="s">
        <v>1948</v>
      </c>
      <c r="C919" s="81" t="n">
        <v>30</v>
      </c>
      <c r="D919" s="81"/>
    </row>
    <row r="920" customFormat="false" ht="14.4" hidden="false" customHeight="false" outlineLevel="0" collapsed="false">
      <c r="A920" s="81" t="n">
        <v>30876</v>
      </c>
      <c r="B920" s="81" t="s">
        <v>1949</v>
      </c>
      <c r="C920" s="81" t="n">
        <v>30</v>
      </c>
      <c r="D920" s="81"/>
    </row>
    <row r="921" customFormat="false" ht="14.4" hidden="false" customHeight="false" outlineLevel="0" collapsed="false">
      <c r="A921" s="81" t="n">
        <v>30876</v>
      </c>
      <c r="B921" s="81" t="s">
        <v>1950</v>
      </c>
      <c r="C921" s="81" t="n">
        <v>30</v>
      </c>
      <c r="D921" s="81"/>
    </row>
    <row r="922" customFormat="false" ht="14.4" hidden="false" customHeight="false" outlineLevel="0" collapsed="false">
      <c r="A922" s="81" t="n">
        <v>30876</v>
      </c>
      <c r="B922" s="81" t="s">
        <v>1951</v>
      </c>
      <c r="C922" s="81" t="n">
        <v>30</v>
      </c>
      <c r="D922" s="81"/>
    </row>
    <row r="923" customFormat="false" ht="14.4" hidden="false" customHeight="false" outlineLevel="0" collapsed="false">
      <c r="A923" s="81" t="n">
        <v>30876</v>
      </c>
      <c r="B923" s="81" t="s">
        <v>1952</v>
      </c>
      <c r="C923" s="81" t="n">
        <v>30</v>
      </c>
      <c r="D923" s="81"/>
    </row>
    <row r="924" customFormat="false" ht="14.4" hidden="false" customHeight="false" outlineLevel="0" collapsed="false">
      <c r="A924" s="81" t="n">
        <v>30876</v>
      </c>
      <c r="B924" s="81" t="s">
        <v>1953</v>
      </c>
      <c r="C924" s="81" t="n">
        <v>30</v>
      </c>
      <c r="D924" s="81"/>
    </row>
    <row r="925" customFormat="false" ht="14.4" hidden="false" customHeight="false" outlineLevel="0" collapsed="false">
      <c r="A925" s="81" t="n">
        <v>30876</v>
      </c>
      <c r="B925" s="81" t="s">
        <v>1954</v>
      </c>
      <c r="C925" s="81" t="n">
        <v>30</v>
      </c>
      <c r="D925" s="81"/>
    </row>
    <row r="926" customFormat="false" ht="14.4" hidden="false" customHeight="false" outlineLevel="0" collapsed="false">
      <c r="A926" s="81" t="n">
        <v>30876</v>
      </c>
      <c r="B926" s="81" t="s">
        <v>1955</v>
      </c>
      <c r="C926" s="81" t="n">
        <v>30</v>
      </c>
      <c r="D926" s="81"/>
    </row>
    <row r="927" customFormat="false" ht="14.4" hidden="false" customHeight="false" outlineLevel="0" collapsed="false">
      <c r="A927" s="81" t="n">
        <v>30876</v>
      </c>
      <c r="B927" s="81" t="s">
        <v>1956</v>
      </c>
      <c r="C927" s="81" t="n">
        <v>30</v>
      </c>
      <c r="D927" s="81"/>
    </row>
    <row r="928" customFormat="false" ht="14.4" hidden="false" customHeight="false" outlineLevel="0" collapsed="false">
      <c r="A928" s="81" t="n">
        <v>30876</v>
      </c>
      <c r="B928" s="81" t="s">
        <v>1957</v>
      </c>
      <c r="C928" s="81" t="n">
        <v>30</v>
      </c>
      <c r="D928" s="81"/>
    </row>
    <row r="929" customFormat="false" ht="14.4" hidden="false" customHeight="false" outlineLevel="0" collapsed="false">
      <c r="A929" s="81" t="n">
        <v>30876</v>
      </c>
      <c r="B929" s="81" t="s">
        <v>1958</v>
      </c>
      <c r="C929" s="81" t="n">
        <v>30</v>
      </c>
      <c r="D929" s="81"/>
    </row>
    <row r="930" customFormat="false" ht="14.4" hidden="false" customHeight="false" outlineLevel="0" collapsed="false">
      <c r="A930" s="81" t="n">
        <v>30876</v>
      </c>
      <c r="B930" s="81" t="s">
        <v>1959</v>
      </c>
      <c r="C930" s="81" t="n">
        <v>30</v>
      </c>
      <c r="D930" s="81"/>
    </row>
    <row r="931" customFormat="false" ht="14.4" hidden="false" customHeight="false" outlineLevel="0" collapsed="false">
      <c r="A931" s="81" t="n">
        <v>30877</v>
      </c>
      <c r="B931" s="81" t="s">
        <v>1960</v>
      </c>
      <c r="C931" s="81" t="n">
        <v>30</v>
      </c>
      <c r="D931" s="81"/>
    </row>
    <row r="932" customFormat="false" ht="14.4" hidden="false" customHeight="false" outlineLevel="0" collapsed="false">
      <c r="A932" s="81" t="n">
        <v>30877</v>
      </c>
      <c r="B932" s="81" t="s">
        <v>1961</v>
      </c>
      <c r="C932" s="81" t="n">
        <v>30</v>
      </c>
      <c r="D932" s="81"/>
    </row>
    <row r="933" customFormat="false" ht="14.4" hidden="false" customHeight="false" outlineLevel="0" collapsed="false">
      <c r="A933" s="81" t="n">
        <v>30877</v>
      </c>
      <c r="B933" s="81" t="s">
        <v>379</v>
      </c>
      <c r="C933" s="81" t="n">
        <v>30</v>
      </c>
      <c r="D933" s="81"/>
    </row>
    <row r="934" customFormat="false" ht="14.4" hidden="false" customHeight="false" outlineLevel="0" collapsed="false">
      <c r="A934" s="81" t="n">
        <v>30877</v>
      </c>
      <c r="B934" s="81" t="s">
        <v>1962</v>
      </c>
      <c r="C934" s="81" t="n">
        <v>30</v>
      </c>
      <c r="D934" s="81"/>
    </row>
    <row r="935" customFormat="false" ht="14.4" hidden="false" customHeight="false" outlineLevel="0" collapsed="false">
      <c r="A935" s="81" t="n">
        <v>30877</v>
      </c>
      <c r="B935" s="81" t="s">
        <v>1963</v>
      </c>
      <c r="C935" s="81" t="n">
        <v>30</v>
      </c>
      <c r="D935" s="81"/>
    </row>
    <row r="936" customFormat="false" ht="14.4" hidden="false" customHeight="false" outlineLevel="0" collapsed="false">
      <c r="A936" s="81" t="n">
        <v>30877</v>
      </c>
      <c r="B936" s="81" t="s">
        <v>1964</v>
      </c>
      <c r="C936" s="81" t="n">
        <v>30</v>
      </c>
      <c r="D936" s="81"/>
    </row>
    <row r="937" customFormat="false" ht="14.4" hidden="false" customHeight="false" outlineLevel="0" collapsed="false">
      <c r="A937" s="81" t="n">
        <v>30877</v>
      </c>
      <c r="B937" s="81" t="s">
        <v>1965</v>
      </c>
      <c r="C937" s="81" t="n">
        <v>30</v>
      </c>
      <c r="D937" s="81"/>
    </row>
    <row r="938" customFormat="false" ht="14.4" hidden="false" customHeight="false" outlineLevel="0" collapsed="false">
      <c r="A938" s="81" t="n">
        <v>30878</v>
      </c>
      <c r="B938" s="81" t="s">
        <v>1966</v>
      </c>
      <c r="C938" s="81" t="n">
        <v>30</v>
      </c>
      <c r="D938" s="81"/>
    </row>
    <row r="939" customFormat="false" ht="14.4" hidden="false" customHeight="false" outlineLevel="0" collapsed="false">
      <c r="A939" s="81" t="n">
        <v>30878</v>
      </c>
      <c r="B939" s="81" t="s">
        <v>1967</v>
      </c>
      <c r="C939" s="81" t="n">
        <v>30</v>
      </c>
      <c r="D939" s="81"/>
    </row>
    <row r="940" customFormat="false" ht="14.4" hidden="false" customHeight="false" outlineLevel="0" collapsed="false">
      <c r="A940" s="81" t="n">
        <v>30878</v>
      </c>
      <c r="B940" s="81" t="s">
        <v>1968</v>
      </c>
      <c r="C940" s="81" t="n">
        <v>30</v>
      </c>
      <c r="D940" s="81"/>
    </row>
    <row r="941" customFormat="false" ht="14.4" hidden="false" customHeight="false" outlineLevel="0" collapsed="false">
      <c r="A941" s="81" t="n">
        <v>30878</v>
      </c>
      <c r="B941" s="81" t="s">
        <v>858</v>
      </c>
      <c r="C941" s="81" t="n">
        <v>30</v>
      </c>
      <c r="D941" s="81"/>
    </row>
    <row r="942" customFormat="false" ht="14.4" hidden="false" customHeight="false" outlineLevel="0" collapsed="false">
      <c r="A942" s="81" t="n">
        <v>30878</v>
      </c>
      <c r="B942" s="81" t="s">
        <v>1969</v>
      </c>
      <c r="C942" s="81" t="n">
        <v>30</v>
      </c>
      <c r="D942" s="81"/>
    </row>
    <row r="943" customFormat="false" ht="14.4" hidden="false" customHeight="false" outlineLevel="0" collapsed="false">
      <c r="A943" s="81" t="n">
        <v>30878</v>
      </c>
      <c r="B943" s="81" t="s">
        <v>796</v>
      </c>
      <c r="C943" s="81" t="n">
        <v>30</v>
      </c>
      <c r="D943" s="81"/>
    </row>
    <row r="944" customFormat="false" ht="14.4" hidden="false" customHeight="false" outlineLevel="0" collapsed="false">
      <c r="A944" s="81" t="n">
        <v>30878</v>
      </c>
      <c r="B944" s="81" t="s">
        <v>1970</v>
      </c>
      <c r="C944" s="81" t="n">
        <v>30</v>
      </c>
      <c r="D944" s="81"/>
    </row>
    <row r="945" customFormat="false" ht="14.4" hidden="false" customHeight="false" outlineLevel="0" collapsed="false">
      <c r="A945" s="81" t="n">
        <v>30878</v>
      </c>
      <c r="B945" s="81" t="s">
        <v>1971</v>
      </c>
      <c r="C945" s="81" t="n">
        <v>30</v>
      </c>
      <c r="D945" s="81"/>
    </row>
    <row r="946" customFormat="false" ht="14.4" hidden="false" customHeight="false" outlineLevel="0" collapsed="false">
      <c r="A946" s="81" t="n">
        <v>30879</v>
      </c>
      <c r="B946" s="81" t="s">
        <v>1972</v>
      </c>
      <c r="C946" s="81" t="n">
        <v>30</v>
      </c>
      <c r="D946" s="81"/>
    </row>
    <row r="947" customFormat="false" ht="14.4" hidden="false" customHeight="false" outlineLevel="0" collapsed="false">
      <c r="A947" s="81" t="n">
        <v>30879</v>
      </c>
      <c r="B947" s="81" t="s">
        <v>1973</v>
      </c>
      <c r="C947" s="81" t="n">
        <v>30</v>
      </c>
      <c r="D947" s="81"/>
    </row>
    <row r="948" customFormat="false" ht="14.4" hidden="false" customHeight="false" outlineLevel="0" collapsed="false">
      <c r="A948" s="81" t="n">
        <v>30879</v>
      </c>
      <c r="B948" s="81" t="s">
        <v>1974</v>
      </c>
      <c r="C948" s="81" t="n">
        <v>30</v>
      </c>
      <c r="D948" s="81"/>
    </row>
    <row r="949" customFormat="false" ht="14.4" hidden="false" customHeight="false" outlineLevel="0" collapsed="false">
      <c r="A949" s="81" t="n">
        <v>30879</v>
      </c>
      <c r="B949" s="81" t="s">
        <v>1975</v>
      </c>
      <c r="C949" s="81" t="n">
        <v>30</v>
      </c>
      <c r="D949" s="81"/>
    </row>
    <row r="950" customFormat="false" ht="14.4" hidden="false" customHeight="false" outlineLevel="0" collapsed="false">
      <c r="A950" s="81" t="n">
        <v>30879</v>
      </c>
      <c r="B950" s="81" t="s">
        <v>1976</v>
      </c>
      <c r="C950" s="81" t="n">
        <v>30</v>
      </c>
      <c r="D950" s="81"/>
    </row>
    <row r="951" customFormat="false" ht="14.4" hidden="false" customHeight="false" outlineLevel="0" collapsed="false">
      <c r="A951" s="81" t="n">
        <v>30879</v>
      </c>
      <c r="B951" s="81" t="s">
        <v>1977</v>
      </c>
      <c r="C951" s="81" t="n">
        <v>30</v>
      </c>
      <c r="D951" s="81"/>
    </row>
    <row r="952" customFormat="false" ht="14.4" hidden="false" customHeight="false" outlineLevel="0" collapsed="false">
      <c r="A952" s="81" t="n">
        <v>30879</v>
      </c>
      <c r="B952" s="81" t="s">
        <v>1978</v>
      </c>
      <c r="C952" s="81" t="n">
        <v>30</v>
      </c>
      <c r="D952" s="81"/>
    </row>
    <row r="953" customFormat="false" ht="14.4" hidden="false" customHeight="false" outlineLevel="0" collapsed="false">
      <c r="A953" s="81" t="n">
        <v>30880</v>
      </c>
      <c r="B953" s="81" t="s">
        <v>86</v>
      </c>
      <c r="C953" s="81" t="n">
        <v>30</v>
      </c>
      <c r="D953" s="81"/>
    </row>
    <row r="954" customFormat="false" ht="14.4" hidden="false" customHeight="false" outlineLevel="0" collapsed="false">
      <c r="A954" s="81" t="n">
        <v>30889</v>
      </c>
      <c r="B954" s="81" t="s">
        <v>1979</v>
      </c>
      <c r="C954" s="81" t="n">
        <v>30</v>
      </c>
      <c r="D954" s="81"/>
    </row>
    <row r="955" customFormat="false" ht="14.4" hidden="false" customHeight="false" outlineLevel="0" collapsed="false">
      <c r="A955" s="81" t="n">
        <v>30889</v>
      </c>
      <c r="B955" s="81" t="s">
        <v>243</v>
      </c>
      <c r="C955" s="81" t="n">
        <v>30</v>
      </c>
      <c r="D955" s="81"/>
    </row>
    <row r="956" customFormat="false" ht="14.4" hidden="false" customHeight="false" outlineLevel="0" collapsed="false">
      <c r="A956" s="81" t="n">
        <v>30889</v>
      </c>
      <c r="B956" s="81" t="s">
        <v>1980</v>
      </c>
      <c r="C956" s="81" t="n">
        <v>30</v>
      </c>
      <c r="D956" s="81"/>
    </row>
    <row r="957" customFormat="false" ht="14.4" hidden="false" customHeight="false" outlineLevel="0" collapsed="false">
      <c r="A957" s="81" t="n">
        <v>30889</v>
      </c>
      <c r="B957" s="81" t="s">
        <v>1981</v>
      </c>
      <c r="C957" s="81" t="n">
        <v>30</v>
      </c>
      <c r="D957" s="81"/>
    </row>
    <row r="958" customFormat="false" ht="14.4" hidden="false" customHeight="false" outlineLevel="0" collapsed="false">
      <c r="A958" s="81" t="n">
        <v>30889</v>
      </c>
      <c r="B958" s="81" t="s">
        <v>1982</v>
      </c>
      <c r="C958" s="81" t="n">
        <v>30</v>
      </c>
      <c r="D958" s="81"/>
    </row>
    <row r="959" customFormat="false" ht="14.4" hidden="false" customHeight="false" outlineLevel="0" collapsed="false">
      <c r="A959" s="81" t="n">
        <v>30889</v>
      </c>
      <c r="B959" s="81" t="s">
        <v>1983</v>
      </c>
      <c r="C959" s="81" t="n">
        <v>30</v>
      </c>
      <c r="D959" s="81"/>
    </row>
    <row r="960" customFormat="false" ht="14.4" hidden="false" customHeight="false" outlineLevel="0" collapsed="false">
      <c r="A960" s="81" t="n">
        <v>30889</v>
      </c>
      <c r="B960" s="81" t="s">
        <v>262</v>
      </c>
      <c r="C960" s="81" t="n">
        <v>30</v>
      </c>
      <c r="D960" s="81"/>
    </row>
    <row r="961" customFormat="false" ht="14.4" hidden="false" customHeight="false" outlineLevel="0" collapsed="false">
      <c r="A961" s="81" t="n">
        <v>30889</v>
      </c>
      <c r="B961" s="81" t="s">
        <v>265</v>
      </c>
      <c r="C961" s="81" t="n">
        <v>30</v>
      </c>
      <c r="D961" s="81"/>
    </row>
    <row r="962" customFormat="false" ht="14.4" hidden="false" customHeight="false" outlineLevel="0" collapsed="false">
      <c r="A962" s="81" t="n">
        <v>30889</v>
      </c>
      <c r="B962" s="81" t="s">
        <v>1984</v>
      </c>
      <c r="C962" s="81" t="n">
        <v>30</v>
      </c>
      <c r="D962" s="81"/>
    </row>
    <row r="963" customFormat="false" ht="14.4" hidden="false" customHeight="false" outlineLevel="0" collapsed="false">
      <c r="A963" s="81" t="n">
        <v>30889</v>
      </c>
      <c r="B963" s="81" t="s">
        <v>1985</v>
      </c>
      <c r="C963" s="81" t="n">
        <v>30</v>
      </c>
      <c r="D963" s="81"/>
    </row>
    <row r="964" customFormat="false" ht="14.4" hidden="false" customHeight="false" outlineLevel="0" collapsed="false">
      <c r="A964" s="81" t="n">
        <v>30889</v>
      </c>
      <c r="B964" s="81" t="s">
        <v>1986</v>
      </c>
      <c r="C964" s="81" t="n">
        <v>30</v>
      </c>
      <c r="D964" s="81"/>
    </row>
    <row r="965" customFormat="false" ht="14.4" hidden="false" customHeight="false" outlineLevel="0" collapsed="false">
      <c r="A965" s="81" t="n">
        <v>30889</v>
      </c>
      <c r="B965" s="81" t="s">
        <v>316</v>
      </c>
      <c r="C965" s="81" t="n">
        <v>30</v>
      </c>
      <c r="D965" s="81"/>
    </row>
    <row r="966" customFormat="false" ht="14.4" hidden="false" customHeight="false" outlineLevel="0" collapsed="false">
      <c r="A966" s="81" t="n">
        <v>30889</v>
      </c>
      <c r="B966" s="81" t="s">
        <v>328</v>
      </c>
      <c r="C966" s="81" t="n">
        <v>30</v>
      </c>
      <c r="D966" s="81"/>
    </row>
    <row r="967" customFormat="false" ht="14.4" hidden="false" customHeight="false" outlineLevel="0" collapsed="false">
      <c r="A967" s="81" t="n">
        <v>30889</v>
      </c>
      <c r="B967" s="81" t="s">
        <v>331</v>
      </c>
      <c r="C967" s="81" t="n">
        <v>30</v>
      </c>
      <c r="D967" s="81"/>
    </row>
    <row r="968" customFormat="false" ht="14.4" hidden="false" customHeight="false" outlineLevel="0" collapsed="false">
      <c r="A968" s="81" t="n">
        <v>30890</v>
      </c>
      <c r="B968" s="81" t="s">
        <v>1987</v>
      </c>
      <c r="C968" s="81" t="n">
        <v>30</v>
      </c>
      <c r="D968" s="81"/>
    </row>
    <row r="969" customFormat="false" ht="14.4" hidden="false" customHeight="false" outlineLevel="0" collapsed="false">
      <c r="A969" s="81" t="n">
        <v>30890</v>
      </c>
      <c r="B969" s="81" t="s">
        <v>1988</v>
      </c>
      <c r="C969" s="81" t="n">
        <v>30</v>
      </c>
      <c r="D969" s="81"/>
    </row>
    <row r="970" customFormat="false" ht="14.4" hidden="false" customHeight="false" outlineLevel="0" collapsed="false">
      <c r="A970" s="81" t="n">
        <v>30890</v>
      </c>
      <c r="B970" s="81" t="s">
        <v>1989</v>
      </c>
      <c r="C970" s="81" t="n">
        <v>30</v>
      </c>
      <c r="D970" s="81"/>
    </row>
    <row r="971" customFormat="false" ht="14.4" hidden="false" customHeight="false" outlineLevel="0" collapsed="false">
      <c r="A971" s="81" t="n">
        <v>30890</v>
      </c>
      <c r="B971" s="81" t="s">
        <v>1990</v>
      </c>
      <c r="C971" s="81" t="n">
        <v>30</v>
      </c>
      <c r="D971" s="81"/>
    </row>
    <row r="972" customFormat="false" ht="14.4" hidden="false" customHeight="false" outlineLevel="0" collapsed="false">
      <c r="A972" s="81" t="n">
        <v>30890</v>
      </c>
      <c r="B972" s="81" t="s">
        <v>756</v>
      </c>
      <c r="C972" s="81" t="n">
        <v>30</v>
      </c>
      <c r="D972" s="81"/>
    </row>
    <row r="973" customFormat="false" ht="14.4" hidden="false" customHeight="false" outlineLevel="0" collapsed="false">
      <c r="A973" s="81" t="n">
        <v>30890</v>
      </c>
      <c r="B973" s="81" t="s">
        <v>1991</v>
      </c>
      <c r="C973" s="81" t="n">
        <v>30</v>
      </c>
      <c r="D973" s="81"/>
    </row>
    <row r="974" customFormat="false" ht="14.4" hidden="false" customHeight="false" outlineLevel="0" collapsed="false">
      <c r="A974" s="81" t="n">
        <v>30890</v>
      </c>
      <c r="B974" s="81" t="s">
        <v>1992</v>
      </c>
      <c r="C974" s="81" t="n">
        <v>30</v>
      </c>
      <c r="D974" s="81"/>
    </row>
    <row r="975" customFormat="false" ht="14.4" hidden="false" customHeight="false" outlineLevel="0" collapsed="false">
      <c r="A975" s="81" t="n">
        <v>30890</v>
      </c>
      <c r="B975" s="81" t="s">
        <v>1993</v>
      </c>
      <c r="C975" s="81" t="n">
        <v>30</v>
      </c>
      <c r="D975" s="81"/>
    </row>
    <row r="976" customFormat="false" ht="14.4" hidden="false" customHeight="false" outlineLevel="0" collapsed="false">
      <c r="A976" s="81" t="n">
        <v>30890</v>
      </c>
      <c r="B976" s="81" t="s">
        <v>1102</v>
      </c>
      <c r="C976" s="81" t="n">
        <v>30</v>
      </c>
      <c r="D976" s="81"/>
    </row>
    <row r="977" customFormat="false" ht="14.4" hidden="false" customHeight="false" outlineLevel="0" collapsed="false">
      <c r="A977" s="81" t="n">
        <v>30890</v>
      </c>
      <c r="B977" s="81" t="s">
        <v>848</v>
      </c>
      <c r="C977" s="81" t="n">
        <v>30</v>
      </c>
      <c r="D977" s="81"/>
    </row>
    <row r="978" customFormat="false" ht="14.4" hidden="false" customHeight="false" outlineLevel="0" collapsed="false">
      <c r="A978" s="81" t="n">
        <v>30891</v>
      </c>
      <c r="B978" s="81" t="s">
        <v>1994</v>
      </c>
      <c r="C978" s="81" t="n">
        <v>30</v>
      </c>
      <c r="D978" s="81"/>
    </row>
    <row r="979" customFormat="false" ht="14.4" hidden="false" customHeight="false" outlineLevel="0" collapsed="false">
      <c r="A979" s="81" t="n">
        <v>30891</v>
      </c>
      <c r="B979" s="81" t="s">
        <v>1995</v>
      </c>
      <c r="C979" s="81" t="n">
        <v>30</v>
      </c>
      <c r="D979" s="81"/>
    </row>
    <row r="980" customFormat="false" ht="14.4" hidden="false" customHeight="false" outlineLevel="0" collapsed="false">
      <c r="A980" s="81" t="n">
        <v>30891</v>
      </c>
      <c r="B980" s="81" t="s">
        <v>1996</v>
      </c>
      <c r="C980" s="81" t="n">
        <v>30</v>
      </c>
      <c r="D980" s="81"/>
    </row>
    <row r="981" customFormat="false" ht="14.4" hidden="false" customHeight="false" outlineLevel="0" collapsed="false">
      <c r="A981" s="81" t="n">
        <v>30892</v>
      </c>
      <c r="B981" s="81" t="s">
        <v>171</v>
      </c>
      <c r="C981" s="81" t="n">
        <v>30</v>
      </c>
      <c r="D981" s="81"/>
    </row>
    <row r="982" customFormat="false" ht="14.4" hidden="false" customHeight="false" outlineLevel="0" collapsed="false">
      <c r="A982" s="81" t="n">
        <v>30893</v>
      </c>
      <c r="B982" s="81" t="s">
        <v>690</v>
      </c>
      <c r="C982" s="81" t="n">
        <v>30</v>
      </c>
      <c r="D982" s="81"/>
    </row>
  </sheetData>
  <sheetProtection sheet="true" password="cf39"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14</TotalTime>
  <Application>LibreOffice/6.3.6.2$Windows_X86_64 LibreOffice_project/2196df99b074d8a661f4036fca8fa0cbfa33a497</Application>
  <Company>CARM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2016-11-17T11:40:13Z</dcterms:created>
  <dc:creator>Jose Antonio Parraga Carrillo</dc:creator>
  <dc:description/>
  <dc:language>es-ES</dc:language>
  <cp:lastModifiedBy/>
  <cp:lastPrinted>2019-10-30T12:04:37Z</cp:lastPrinted>
  <dcterms:modified xsi:type="dcterms:W3CDTF">2020-07-03T09:56:56Z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CARM</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